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updateLinks="never"/>
  <mc:AlternateContent xmlns:mc="http://schemas.openxmlformats.org/markup-compatibility/2006">
    <mc:Choice Requires="x15">
      <x15ac:absPath xmlns:x15ac="http://schemas.microsoft.com/office/spreadsheetml/2010/11/ac" url="Z:\RATES\BHBE\2020 True Up\"/>
    </mc:Choice>
  </mc:AlternateContent>
  <xr:revisionPtr revIDLastSave="0" documentId="8_{4099675E-C769-4701-A35F-64910A3B1D87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chedule 1 Rates" sheetId="2" r:id="rId1"/>
    <sheet name="CU AC Rate Design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D36" i="1"/>
  <c r="D37" i="1"/>
  <c r="D38" i="1"/>
  <c r="D39" i="1"/>
  <c r="D40" i="1"/>
  <c r="D41" i="1"/>
  <c r="A3" i="2" l="1"/>
  <c r="A4" i="2" s="1"/>
  <c r="A5" i="2" s="1"/>
  <c r="A6" i="2" s="1"/>
  <c r="A7" i="2" s="1"/>
  <c r="A8" i="2" s="1"/>
  <c r="D8" i="2"/>
  <c r="D7" i="2"/>
  <c r="D6" i="2"/>
  <c r="D5" i="2"/>
  <c r="D4" i="2"/>
  <c r="D9" i="1" l="1"/>
  <c r="D15" i="1" s="1"/>
  <c r="A9" i="1"/>
  <c r="D22" i="1" l="1"/>
  <c r="D1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C15" i="1" l="1"/>
  <c r="D23" i="1"/>
  <c r="D24" i="1" s="1"/>
  <c r="D26" i="1" l="1"/>
  <c r="D27" i="1" s="1"/>
  <c r="D29" i="1" s="1"/>
</calcChain>
</file>

<file path=xl/sharedStrings.xml><?xml version="1.0" encoding="utf-8"?>
<sst xmlns="http://schemas.openxmlformats.org/spreadsheetml/2006/main" count="103" uniqueCount="76">
  <si>
    <t>Page 1</t>
  </si>
  <si>
    <t>Line No.</t>
  </si>
  <si>
    <t>Description</t>
  </si>
  <si>
    <t>Reference</t>
  </si>
  <si>
    <t>Amount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</si>
  <si>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</si>
  <si>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</si>
  <si>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</si>
  <si>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</si>
  <si>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</si>
  <si>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</si>
  <si>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</si>
  <si>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</si>
  <si>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</si>
  <si>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</si>
  <si>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</si>
  <si>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</si>
  <si>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</si>
  <si>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</si>
  <si>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Less:  Schedule 1 Point to Point Revenues</t>
  </si>
  <si>
    <t>Worksheet A1, Line 42, Col (d)</t>
  </si>
  <si>
    <t>Actual Schedule 1 Annual Rev Req (before True Up)</t>
  </si>
  <si>
    <t>Line 8 - Line 10</t>
  </si>
  <si>
    <t>True Up Adjustment</t>
  </si>
  <si>
    <t>Actual Revenue Requirement</t>
  </si>
  <si>
    <t>Line 8</t>
  </si>
  <si>
    <t>Originally Projected Revenue Requirement without True Up Adjustment</t>
  </si>
  <si>
    <t>Previous Filing (Note B)</t>
  </si>
  <si>
    <t>True-up Amount (before interest)</t>
  </si>
  <si>
    <t>Line 15 - Line 16</t>
  </si>
  <si>
    <t xml:space="preserve">Interest Rate on True-up Amount </t>
  </si>
  <si>
    <t>(Worksheet TU, Line 34)</t>
  </si>
  <si>
    <t>Interest on True-up Amount</t>
  </si>
  <si>
    <t>Line 17 * Line 18</t>
  </si>
  <si>
    <t>True-up Adjustment</t>
  </si>
  <si>
    <t>Line 17 + Line 19</t>
  </si>
  <si>
    <t>Net Schedule 1 Annual Rev Req</t>
  </si>
  <si>
    <t>Line 12 + Line 20 (Note A)</t>
  </si>
  <si>
    <t>Divisor</t>
  </si>
  <si>
    <t xml:space="preserve">   Divisor (kW)</t>
  </si>
  <si>
    <t>(Worksheet P3, Line 15)</t>
  </si>
  <si>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</si>
  <si>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</si>
  <si>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</si>
  <si>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</si>
  <si>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</si>
  <si>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</si>
  <si>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</si>
  <si>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</si>
  <si>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</si>
  <si>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</si>
  <si>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</si>
  <si>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</si>
  <si>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</si>
  <si>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</si>
  <si>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</si>
  <si>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</si>
  <si>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</si>
  <si>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</si>
  <si>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</si>
  <si>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Notes</t>
  </si>
  <si>
    <t>A</t>
  </si>
  <si>
    <t>Net Schedule 1 Annual Revenue Requirement projection is set to Actual amount from previous year plus Sch 1 True Up Adjustment</t>
  </si>
  <si>
    <t>B</t>
  </si>
  <si>
    <t>Explanatory comment(s) for Originally Projected Sch 1 Rev Req without True Up Adjustment from Previous Filing:</t>
  </si>
  <si>
    <t>/mW-year</t>
  </si>
  <si>
    <t>/mW-month</t>
  </si>
  <si>
    <t>/mW-day</t>
  </si>
  <si>
    <t>/mW-week</t>
  </si>
  <si>
    <t>Joint Tariff Rates</t>
  </si>
  <si>
    <t>Common Use AC Facilities Rates</t>
  </si>
  <si>
    <t>/kW-hour</t>
  </si>
  <si>
    <t>Schedule No. 1 Rates</t>
  </si>
  <si>
    <t xml:space="preserve">   Daily Rate</t>
  </si>
  <si>
    <t xml:space="preserve">   Hourly Rate</t>
  </si>
  <si>
    <t>Effective August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</si>
</sst>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0%"/>
    <numFmt numFmtId="167" formatCode="_(&quot;$&quot;* #,##0.0000_);_(&quot;$&quot;* \(#,##0.0000\);_(&quot;$&quot;* &quot;-&quot;_);_(@_)"/>
    <numFmt numFmtId="168" formatCode="_(&quot;$&quot;* #,##0.00000_);_(&quot;$&quot;* \(#,##0.00000\);_(&quot;$&quot;* &quot;-&quot;??_);_(@_)"/>
    <numFmt numFmtId="169" formatCode="&quot;$&quot;#,##0.00"/>
    <numFmt numFmtId="170" formatCode="_(&quot;$&quot;* #,##0.000_);_(&quot;$&quot;* \(#,##0.000\);_(&quot;$&quot;* &quot;-&quot;??_);_(@_)"/>
    <numFmt numFmtId="171" formatCode="mmm\-yyyy"/>
    <numFmt numFmtId="172" formatCode="&quot;$&quot;#,##0.0;[Red]\-&quot;$&quot;#,##0.0"/>
    <numFmt numFmtId="173" formatCode="00000"/>
    <numFmt numFmtId="174" formatCode="#,##0\ ;\(#,##0\);\-\ \ \ \ \ "/>
    <numFmt numFmtId="175" formatCode="#,##0\ ;\(#,##0\);\–\ \ \ \ \ "/>
    <numFmt numFmtId="176" formatCode="#,##0;\(#,##0\)"/>
    <numFmt numFmtId="177" formatCode="yyyymmdd"/>
    <numFmt numFmtId="178" formatCode="_([$€-2]* #,##0.00_);_([$€-2]* \(#,##0.00\);_([$€-2]* &quot;-&quot;??_)"/>
    <numFmt numFmtId="179" formatCode="_-* #,##0.0_-;\-* #,##0.0_-;_-* &quot;-&quot;??_-;_-@_-"/>
    <numFmt numFmtId="180" formatCode="#,##0.00&quot; $&quot;;\-#,##0.00&quot; $&quot;"/>
    <numFmt numFmtId="181" formatCode="000000000"/>
    <numFmt numFmtId="182" formatCode="#,##0.0_);\(#,##0.0\)"/>
    <numFmt numFmtId="183" formatCode="_-&quot;£&quot;* #,##0_-;\-&quot;£&quot;* #,##0_-;_-&quot;£&quot;* &quot;-&quot;_-;_-@_-"/>
    <numFmt numFmtId="184" formatCode="_-&quot;£&quot;* #,##0.00_-;\-&quot;£&quot;* #,##0.00_-;_-&quot;£&quot;* &quot;-&quot;??_-;_-@_-"/>
    <numFmt numFmtId="185" formatCode="0.00_)"/>
    <numFmt numFmtId="186" formatCode="00"/>
    <numFmt numFmtId="187" formatCode="0_);\(0\)"/>
    <numFmt numFmtId="188" formatCode="000\-00\-0000"/>
  </numFmts>
  <fonts count="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0"/>
      <color rgb="FFFF0000"/>
      <name val="Times New Roman"/>
      <family val="1"/>
    </font>
    <font>
      <sz val="12"/>
      <name val="Arial MT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0"/>
      <name val="Courier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0" fillId="0" borderId="0" applyProtection="0"/>
    <xf numFmtId="0" fontId="2" fillId="0" borderId="0"/>
    <xf numFmtId="37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37" fontId="31" fillId="0" borderId="0" applyFont="0" applyFill="0" applyBorder="0" applyAlignment="0" applyProtection="0"/>
    <xf numFmtId="0" fontId="2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38" fontId="36" fillId="0" borderId="0" applyBorder="0" applyAlignment="0"/>
    <xf numFmtId="172" fontId="4" fillId="22" borderId="5">
      <alignment horizontal="center" vertical="center"/>
    </xf>
    <xf numFmtId="173" fontId="2" fillId="0" borderId="6">
      <alignment horizontal="left"/>
    </xf>
    <xf numFmtId="0" fontId="37" fillId="0" borderId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38" fillId="0" borderId="0" applyNumberFormat="0" applyFill="0" applyBorder="0" applyAlignment="0" applyProtection="0"/>
    <xf numFmtId="174" fontId="39" fillId="0" borderId="7" applyNumberFormat="0" applyFill="0" applyAlignment="0" applyProtection="0">
      <alignment horizontal="center"/>
    </xf>
    <xf numFmtId="175" fontId="39" fillId="0" borderId="8" applyFill="0" applyAlignment="0" applyProtection="0">
      <alignment horizontal="center"/>
    </xf>
    <xf numFmtId="38" fontId="2" fillId="0" borderId="0">
      <alignment horizontal="right"/>
    </xf>
    <xf numFmtId="37" fontId="15" fillId="0" borderId="0" applyFill="0">
      <alignment horizontal="right"/>
    </xf>
    <xf numFmtId="37" fontId="15" fillId="0" borderId="0">
      <alignment horizontal="right"/>
    </xf>
    <xf numFmtId="0" fontId="15" fillId="0" borderId="0" applyFill="0">
      <alignment horizontal="center"/>
    </xf>
    <xf numFmtId="37" fontId="15" fillId="0" borderId="9" applyFill="0">
      <alignment horizontal="right"/>
    </xf>
    <xf numFmtId="37" fontId="15" fillId="0" borderId="0">
      <alignment horizontal="right"/>
    </xf>
    <xf numFmtId="0" fontId="40" fillId="0" borderId="0" applyFill="0">
      <alignment vertical="top"/>
    </xf>
    <xf numFmtId="0" fontId="41" fillId="0" borderId="0" applyFill="0">
      <alignment horizontal="left" vertical="top"/>
    </xf>
    <xf numFmtId="37" fontId="15" fillId="0" borderId="2" applyFill="0">
      <alignment horizontal="right"/>
    </xf>
    <xf numFmtId="0" fontId="2" fillId="0" borderId="0" applyNumberFormat="0" applyFont="0" applyAlignment="0"/>
    <xf numFmtId="0" fontId="40" fillId="0" borderId="0" applyFill="0">
      <alignment wrapText="1"/>
    </xf>
    <xf numFmtId="0" fontId="41" fillId="0" borderId="0" applyFill="0">
      <alignment horizontal="left" vertical="top" wrapText="1"/>
    </xf>
    <xf numFmtId="37" fontId="1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3" fillId="0" borderId="0" applyFill="0">
      <alignment vertical="top" wrapText="1"/>
    </xf>
    <xf numFmtId="0" fontId="14" fillId="0" borderId="0" applyFill="0">
      <alignment horizontal="left" vertical="top" wrapText="1"/>
    </xf>
    <xf numFmtId="37" fontId="1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4" fillId="0" borderId="0" applyFill="0">
      <alignment vertical="center" wrapText="1"/>
    </xf>
    <xf numFmtId="0" fontId="13" fillId="0" borderId="0">
      <alignment horizontal="left" vertical="center" wrapText="1"/>
    </xf>
    <xf numFmtId="37" fontId="1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12" fillId="0" borderId="0" applyFill="0">
      <alignment horizontal="center" vertical="center" wrapText="1"/>
    </xf>
    <xf numFmtId="0" fontId="2" fillId="0" borderId="0" applyFill="0">
      <alignment horizontal="center" vertical="center" wrapText="1"/>
    </xf>
    <xf numFmtId="37" fontId="4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47" fillId="0" borderId="0" applyFill="0">
      <alignment horizontal="center" vertical="center" wrapText="1"/>
    </xf>
    <xf numFmtId="37" fontId="45" fillId="0" borderId="0" applyFill="0">
      <alignment horizontal="right"/>
    </xf>
    <xf numFmtId="0" fontId="42" fillId="0" borderId="0" applyNumberFormat="0" applyFont="0" applyAlignment="0">
      <alignment horizontal="center"/>
    </xf>
    <xf numFmtId="0" fontId="48" fillId="0" borderId="0">
      <alignment horizontal="center" wrapText="1"/>
    </xf>
    <xf numFmtId="0" fontId="49" fillId="0" borderId="0" applyFill="0">
      <alignment horizontal="center" wrapText="1"/>
    </xf>
    <xf numFmtId="0" fontId="20" fillId="23" borderId="10" applyNumberFormat="0" applyAlignment="0" applyProtection="0"/>
    <xf numFmtId="0" fontId="20" fillId="23" borderId="10" applyNumberFormat="0" applyAlignment="0" applyProtection="0"/>
    <xf numFmtId="0" fontId="21" fillId="24" borderId="11" applyNumberFormat="0" applyAlignment="0" applyProtection="0"/>
    <xf numFmtId="0" fontId="21" fillId="24" borderId="11" applyNumberFormat="0" applyAlignment="0" applyProtection="0"/>
    <xf numFmtId="176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" fontId="53" fillId="0" borderId="0" applyFont="0" applyFill="0" applyBorder="0" applyAlignment="0" applyProtection="0"/>
    <xf numFmtId="0" fontId="5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53" fillId="0" borderId="0" applyFont="0" applyFill="0" applyBorder="0" applyAlignment="0" applyProtection="0"/>
    <xf numFmtId="177" fontId="2" fillId="0" borderId="6">
      <alignment horizontal="center"/>
    </xf>
    <xf numFmtId="178" fontId="5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9" fontId="2" fillId="0" borderId="0">
      <protection locked="0"/>
    </xf>
    <xf numFmtId="0" fontId="53" fillId="0" borderId="0"/>
    <xf numFmtId="0" fontId="54" fillId="0" borderId="0"/>
    <xf numFmtId="0" fontId="55" fillId="0" borderId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38" fontId="15" fillId="25" borderId="0" applyNumberFormat="0" applyBorder="0" applyAlignment="0" applyProtection="0"/>
    <xf numFmtId="0" fontId="56" fillId="0" borderId="0" applyNumberFormat="0" applyFill="0" applyBorder="0" applyAlignment="0" applyProtection="0"/>
    <xf numFmtId="0" fontId="14" fillId="0" borderId="12" applyNumberFormat="0" applyAlignment="0" applyProtection="0">
      <alignment horizontal="left" vertical="center"/>
    </xf>
    <xf numFmtId="0" fontId="14" fillId="0" borderId="3">
      <alignment horizontal="left" vertical="center"/>
    </xf>
    <xf numFmtId="0" fontId="57" fillId="0" borderId="0">
      <alignment horizontal="center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2" fillId="0" borderId="0">
      <protection locked="0"/>
    </xf>
    <xf numFmtId="180" fontId="2" fillId="0" borderId="0">
      <protection locked="0"/>
    </xf>
    <xf numFmtId="0" fontId="58" fillId="0" borderId="16" applyNumberFormat="0" applyFill="0" applyAlignment="0" applyProtection="0"/>
    <xf numFmtId="0" fontId="27" fillId="9" borderId="10" applyNumberFormat="0" applyAlignment="0" applyProtection="0"/>
    <xf numFmtId="10" fontId="15" fillId="26" borderId="6" applyNumberFormat="0" applyBorder="0" applyAlignment="0" applyProtection="0"/>
    <xf numFmtId="0" fontId="27" fillId="9" borderId="10" applyNumberFormat="0" applyAlignment="0" applyProtection="0"/>
    <xf numFmtId="0" fontId="15" fillId="25" borderId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181" fontId="2" fillId="0" borderId="6">
      <alignment horizontal="center"/>
    </xf>
    <xf numFmtId="182" fontId="59" fillId="0" borderId="0"/>
    <xf numFmtId="17" fontId="60" fillId="0" borderId="0">
      <alignment horizont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43" fontId="61" fillId="0" borderId="0" applyNumberFormat="0" applyFill="0" applyBorder="0" applyAlignment="0" applyProtection="0"/>
    <xf numFmtId="0" fontId="39" fillId="0" borderId="0" applyNumberFormat="0" applyFill="0" applyAlignment="0" applyProtection="0"/>
    <xf numFmtId="37" fontId="62" fillId="0" borderId="0"/>
    <xf numFmtId="185" fontId="63" fillId="0" borderId="0"/>
    <xf numFmtId="169" fontId="10" fillId="0" borderId="0" applyProtection="0"/>
    <xf numFmtId="0" fontId="2" fillId="0" borderId="0"/>
    <xf numFmtId="0" fontId="1" fillId="0" borderId="0"/>
    <xf numFmtId="0" fontId="51" fillId="0" borderId="0"/>
    <xf numFmtId="0" fontId="2" fillId="0" borderId="0"/>
    <xf numFmtId="0" fontId="74" fillId="0" borderId="0"/>
    <xf numFmtId="0" fontId="2" fillId="0" borderId="0"/>
    <xf numFmtId="0" fontId="2" fillId="0" borderId="6">
      <alignment horizontal="center" wrapText="1"/>
    </xf>
    <xf numFmtId="2" fontId="2" fillId="0" borderId="6">
      <alignment horizontal="center"/>
    </xf>
    <xf numFmtId="186" fontId="11" fillId="0" borderId="6" applyFont="0">
      <alignment horizontal="center"/>
    </xf>
    <xf numFmtId="0" fontId="2" fillId="28" borderId="1" applyNumberFormat="0" applyFont="0" applyAlignment="0" applyProtection="0"/>
    <xf numFmtId="0" fontId="2" fillId="28" borderId="1" applyNumberFormat="0" applyFont="0" applyAlignment="0" applyProtection="0"/>
    <xf numFmtId="1" fontId="2" fillId="0" borderId="6">
      <alignment horizontal="center"/>
    </xf>
    <xf numFmtId="0" fontId="30" fillId="23" borderId="18" applyNumberFormat="0" applyAlignment="0" applyProtection="0"/>
    <xf numFmtId="0" fontId="30" fillId="23" borderId="18" applyNumberFormat="0" applyAlignment="0" applyProtection="0"/>
    <xf numFmtId="169" fontId="10" fillId="0" borderId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32" fillId="0" borderId="7">
      <alignment horizontal="center"/>
    </xf>
    <xf numFmtId="3" fontId="31" fillId="0" borderId="0" applyFont="0" applyFill="0" applyBorder="0" applyAlignment="0" applyProtection="0"/>
    <xf numFmtId="0" fontId="31" fillId="29" borderId="0" applyNumberFormat="0" applyFont="0" applyBorder="0" applyAlignment="0" applyProtection="0"/>
    <xf numFmtId="37" fontId="15" fillId="25" borderId="0" applyFill="0">
      <alignment horizontal="right"/>
    </xf>
    <xf numFmtId="0" fontId="45" fillId="0" borderId="0">
      <alignment horizontal="left"/>
    </xf>
    <xf numFmtId="0" fontId="15" fillId="0" borderId="0" applyFill="0">
      <alignment horizontal="left"/>
    </xf>
    <xf numFmtId="37" fontId="15" fillId="0" borderId="8" applyFill="0">
      <alignment horizontal="right"/>
    </xf>
    <xf numFmtId="0" fontId="11" fillId="0" borderId="6" applyNumberFormat="0" applyFont="0" applyBorder="0">
      <alignment horizontal="right"/>
    </xf>
    <xf numFmtId="0" fontId="64" fillId="0" borderId="0" applyFill="0"/>
    <xf numFmtId="0" fontId="15" fillId="0" borderId="0" applyFill="0">
      <alignment horizontal="left"/>
    </xf>
    <xf numFmtId="187" fontId="15" fillId="0" borderId="8" applyFill="0">
      <alignment horizontal="right"/>
    </xf>
    <xf numFmtId="0" fontId="2" fillId="0" borderId="0" applyNumberFormat="0" applyFont="0" applyBorder="0" applyAlignment="0"/>
    <xf numFmtId="0" fontId="43" fillId="0" borderId="0" applyFill="0">
      <alignment horizontal="left" indent="1"/>
    </xf>
    <xf numFmtId="0" fontId="45" fillId="0" borderId="0" applyFill="0">
      <alignment horizontal="left"/>
    </xf>
    <xf numFmtId="37" fontId="15" fillId="0" borderId="0" applyFill="0">
      <alignment horizontal="right"/>
    </xf>
    <xf numFmtId="0" fontId="2" fillId="0" borderId="0" applyNumberFormat="0" applyFont="0" applyFill="0" applyBorder="0" applyAlignment="0"/>
    <xf numFmtId="0" fontId="43" fillId="0" borderId="0" applyFill="0">
      <alignment horizontal="left" indent="2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2" fillId="0" borderId="0" applyNumberFormat="0" applyFont="0" applyBorder="0" applyAlignment="0"/>
    <xf numFmtId="0" fontId="65" fillId="0" borderId="0">
      <alignment horizontal="left" indent="3"/>
    </xf>
    <xf numFmtId="0" fontId="15" fillId="0" borderId="0" applyFill="0">
      <alignment horizontal="left"/>
    </xf>
    <xf numFmtId="37" fontId="15" fillId="0" borderId="0" applyFill="0">
      <alignment horizontal="right"/>
    </xf>
    <xf numFmtId="0" fontId="2" fillId="0" borderId="0" applyNumberFormat="0" applyFont="0" applyBorder="0" applyAlignment="0"/>
    <xf numFmtId="0" fontId="12" fillId="0" borderId="0">
      <alignment horizontal="left" indent="4"/>
    </xf>
    <xf numFmtId="0" fontId="15" fillId="0" borderId="0" applyFill="0">
      <alignment horizontal="left"/>
    </xf>
    <xf numFmtId="37" fontId="45" fillId="0" borderId="0" applyFill="0">
      <alignment horizontal="right"/>
    </xf>
    <xf numFmtId="0" fontId="2" fillId="0" borderId="0" applyNumberFormat="0" applyFont="0" applyBorder="0" applyAlignment="0"/>
    <xf numFmtId="0" fontId="46" fillId="0" borderId="0">
      <alignment horizontal="left" indent="5"/>
    </xf>
    <xf numFmtId="0" fontId="45" fillId="0" borderId="0" applyFill="0">
      <alignment horizontal="left"/>
    </xf>
    <xf numFmtId="37" fontId="45" fillId="0" borderId="0" applyFill="0">
      <alignment horizontal="right"/>
    </xf>
    <xf numFmtId="0" fontId="2" fillId="0" borderId="0" applyNumberFormat="0" applyFont="0" applyFill="0" applyBorder="0" applyAlignment="0"/>
    <xf numFmtId="0" fontId="48" fillId="0" borderId="0" applyFill="0">
      <alignment horizontal="left" indent="6"/>
    </xf>
    <xf numFmtId="0" fontId="45" fillId="0" borderId="0" applyFill="0">
      <alignment horizontal="left"/>
    </xf>
    <xf numFmtId="38" fontId="16" fillId="30" borderId="8">
      <alignment horizontal="right"/>
    </xf>
    <xf numFmtId="38" fontId="2" fillId="31" borderId="0" applyNumberFormat="0" applyFont="0" applyBorder="0" applyAlignment="0" applyProtection="0"/>
    <xf numFmtId="0" fontId="66" fillId="0" borderId="0" applyNumberFormat="0" applyAlignment="0">
      <alignment horizontal="centerContinuous"/>
    </xf>
    <xf numFmtId="0" fontId="39" fillId="0" borderId="8" applyNumberFormat="0" applyFill="0" applyAlignment="0" applyProtection="0"/>
    <xf numFmtId="37" fontId="67" fillId="0" borderId="0" applyNumberFormat="0">
      <alignment horizontal="left"/>
    </xf>
    <xf numFmtId="188" fontId="2" fillId="0" borderId="6">
      <alignment horizontal="center" wrapText="1"/>
    </xf>
    <xf numFmtId="38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" fillId="0" borderId="0" applyNumberFormat="0" applyFill="0" applyBorder="0" applyProtection="0">
      <alignment horizontal="right" wrapText="1"/>
    </xf>
    <xf numFmtId="171" fontId="2" fillId="0" borderId="0" applyFill="0" applyBorder="0" applyAlignment="0" applyProtection="0">
      <alignment wrapText="1"/>
    </xf>
    <xf numFmtId="37" fontId="68" fillId="0" borderId="0" applyNumberFormat="0">
      <alignment horizontal="left"/>
    </xf>
    <xf numFmtId="37" fontId="69" fillId="0" borderId="0" applyNumberFormat="0">
      <alignment horizontal="left"/>
    </xf>
    <xf numFmtId="37" fontId="70" fillId="0" borderId="0" applyNumberFormat="0">
      <alignment horizontal="left"/>
    </xf>
    <xf numFmtId="182" fontId="71" fillId="0" borderId="0"/>
    <xf numFmtId="40" fontId="7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37" fontId="15" fillId="30" borderId="0" applyNumberFormat="0" applyBorder="0" applyAlignment="0" applyProtection="0"/>
    <xf numFmtId="37" fontId="15" fillId="0" borderId="0"/>
    <xf numFmtId="3" fontId="73" fillId="0" borderId="16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7" fillId="9" borderId="10" applyNumberFormat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4" quotePrefix="1" applyFont="1"/>
    <xf numFmtId="0" fontId="4" fillId="0" borderId="0" xfId="4" applyFont="1"/>
    <xf numFmtId="0" fontId="4" fillId="0" borderId="0" xfId="4" applyNumberFormat="1" applyFont="1" applyAlignment="1">
      <alignment horizontal="center"/>
    </xf>
    <xf numFmtId="37" fontId="4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37" fontId="4" fillId="0" borderId="0" xfId="4" applyNumberFormat="1" applyFont="1"/>
    <xf numFmtId="0" fontId="5" fillId="0" borderId="0" xfId="4" applyFont="1" applyBorder="1" applyAlignment="1">
      <alignment horizontal="center"/>
    </xf>
    <xf numFmtId="0" fontId="5" fillId="0" borderId="0" xfId="4" applyFont="1" applyBorder="1" applyAlignment="1">
      <alignment horizontal="left"/>
    </xf>
    <xf numFmtId="37" fontId="5" fillId="0" borderId="0" xfId="4" applyNumberFormat="1" applyFont="1" applyBorder="1" applyAlignment="1">
      <alignment horizontal="center"/>
    </xf>
    <xf numFmtId="0" fontId="4" fillId="0" borderId="0" xfId="4" applyFont="1" applyAlignment="1">
      <alignment horizontal="left"/>
    </xf>
    <xf numFmtId="0" fontId="5" fillId="0" borderId="1" xfId="4" applyFont="1" applyFill="1" applyBorder="1"/>
    <xf numFmtId="0" fontId="4" fillId="0" borderId="0" xfId="4" applyFont="1" applyAlignment="1">
      <alignment horizontal="left" indent="1"/>
    </xf>
    <xf numFmtId="0" fontId="4" fillId="0" borderId="0" xfId="4" applyFont="1" applyFill="1" applyAlignment="1">
      <alignment horizontal="left"/>
    </xf>
    <xf numFmtId="164" fontId="6" fillId="2" borderId="0" xfId="2" applyNumberFormat="1" applyFont="1" applyFill="1" applyAlignment="1"/>
    <xf numFmtId="0" fontId="4" fillId="0" borderId="0" xfId="4" applyFont="1" applyFill="1" applyAlignment="1">
      <alignment horizontal="left" indent="2"/>
    </xf>
    <xf numFmtId="0" fontId="8" fillId="0" borderId="0" xfId="5" applyFont="1" applyBorder="1" applyAlignment="1">
      <alignment horizontal="left" indent="2"/>
    </xf>
    <xf numFmtId="0" fontId="4" fillId="0" borderId="2" xfId="4" applyFont="1" applyFill="1" applyBorder="1" applyAlignment="1">
      <alignment horizontal="left" indent="1"/>
    </xf>
    <xf numFmtId="0" fontId="4" fillId="0" borderId="2" xfId="4" applyFont="1" applyFill="1" applyBorder="1" applyAlignment="1">
      <alignment horizontal="left"/>
    </xf>
    <xf numFmtId="164" fontId="4" fillId="0" borderId="2" xfId="2" applyNumberFormat="1" applyFont="1" applyFill="1" applyBorder="1"/>
    <xf numFmtId="0" fontId="4" fillId="0" borderId="0" xfId="4" applyFont="1" applyFill="1" applyAlignment="1">
      <alignment horizontal="center"/>
    </xf>
    <xf numFmtId="5" fontId="4" fillId="0" borderId="0" xfId="4" applyNumberFormat="1" applyFont="1" applyFill="1"/>
    <xf numFmtId="165" fontId="4" fillId="3" borderId="0" xfId="1" applyNumberFormat="1" applyFont="1" applyFill="1" applyAlignment="1"/>
    <xf numFmtId="164" fontId="4" fillId="0" borderId="3" xfId="4" applyNumberFormat="1" applyFont="1" applyFill="1" applyBorder="1"/>
    <xf numFmtId="164" fontId="4" fillId="0" borderId="0" xfId="4" applyNumberFormat="1" applyFont="1" applyFill="1"/>
    <xf numFmtId="0" fontId="4" fillId="0" borderId="0" xfId="6" applyFont="1" applyFill="1" applyProtection="1"/>
    <xf numFmtId="42" fontId="4" fillId="0" borderId="0" xfId="0" applyNumberFormat="1" applyFont="1" applyAlignment="1" applyProtection="1">
      <protection locked="0"/>
    </xf>
    <xf numFmtId="42" fontId="4" fillId="0" borderId="0" xfId="4" applyNumberFormat="1" applyFont="1" applyFill="1"/>
    <xf numFmtId="0" fontId="4" fillId="0" borderId="0" xfId="6" applyFont="1" applyFill="1" applyAlignment="1" applyProtection="1">
      <alignment horizontal="left"/>
    </xf>
    <xf numFmtId="166" fontId="4" fillId="0" borderId="0" xfId="7" applyNumberFormat="1" applyFont="1" applyAlignment="1" applyProtection="1">
      <alignment wrapText="1"/>
    </xf>
    <xf numFmtId="41" fontId="4" fillId="0" borderId="0" xfId="8" applyNumberFormat="1" applyFont="1" applyFill="1" applyAlignment="1" applyProtection="1">
      <alignment horizontal="right"/>
    </xf>
    <xf numFmtId="42" fontId="4" fillId="0" borderId="3" xfId="2" applyNumberFormat="1" applyFont="1" applyFill="1" applyBorder="1" applyAlignment="1" applyProtection="1">
      <alignment horizontal="right"/>
    </xf>
    <xf numFmtId="0" fontId="4" fillId="0" borderId="0" xfId="6" applyFont="1" applyFill="1" applyAlignment="1" applyProtection="1">
      <alignment horizontal="center"/>
    </xf>
    <xf numFmtId="0" fontId="3" fillId="0" borderId="0" xfId="6" applyFont="1" applyFill="1" applyAlignment="1" applyProtection="1">
      <alignment horizontal="left"/>
    </xf>
    <xf numFmtId="164" fontId="4" fillId="0" borderId="4" xfId="6" applyNumberFormat="1" applyFont="1" applyFill="1" applyBorder="1" applyProtection="1"/>
    <xf numFmtId="0" fontId="4" fillId="0" borderId="0" xfId="0" applyNumberFormat="1" applyFont="1" applyProtection="1">
      <protection locked="0"/>
    </xf>
    <xf numFmtId="3" fontId="4" fillId="0" borderId="0" xfId="0" applyNumberFormat="1" applyFont="1" applyProtection="1">
      <protection locked="0"/>
    </xf>
    <xf numFmtId="0" fontId="4" fillId="0" borderId="0" xfId="0" applyNumberFormat="1" applyFont="1" applyAlignment="1" applyProtection="1">
      <protection locked="0"/>
    </xf>
    <xf numFmtId="0" fontId="4" fillId="0" borderId="0" xfId="0" applyFont="1" applyAlignment="1" applyProtection="1">
      <protection locked="0"/>
    </xf>
    <xf numFmtId="3" fontId="4" fillId="0" borderId="0" xfId="0" applyNumberFormat="1" applyFont="1" applyAlignment="1" applyProtection="1">
      <protection locked="0"/>
    </xf>
    <xf numFmtId="3" fontId="4" fillId="0" borderId="0" xfId="0" applyNumberFormat="1" applyFont="1" applyFill="1" applyBorder="1" applyProtection="1">
      <protection locked="0"/>
    </xf>
    <xf numFmtId="44" fontId="4" fillId="0" borderId="0" xfId="2" applyNumberFormat="1" applyFont="1" applyAlignment="1" applyProtection="1">
      <protection locked="0"/>
    </xf>
    <xf numFmtId="167" fontId="4" fillId="0" borderId="0" xfId="0" applyNumberFormat="1" applyFont="1" applyAlignment="1" applyProtection="1">
      <protection locked="0"/>
    </xf>
    <xf numFmtId="0" fontId="9" fillId="0" borderId="0" xfId="4" applyFont="1" applyFill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vertical="top"/>
    </xf>
    <xf numFmtId="168" fontId="4" fillId="0" borderId="0" xfId="2" applyNumberFormat="1" applyFont="1" applyAlignment="1" applyProtection="1">
      <protection locked="0"/>
    </xf>
    <xf numFmtId="170" fontId="11" fillId="0" borderId="0" xfId="121" applyNumberFormat="1" applyFont="1" applyFill="1" applyAlignment="1">
      <alignment horizontal="right"/>
    </xf>
    <xf numFmtId="0" fontId="3" fillId="0" borderId="0" xfId="3" applyFont="1" applyAlignment="1">
      <alignment horizontal="center"/>
    </xf>
    <xf numFmtId="0" fontId="4" fillId="0" borderId="0" xfId="4" applyFont="1" applyFill="1" applyAlignment="1">
      <alignment horizontal="left"/>
    </xf>
    <xf numFmtId="0" fontId="4" fillId="0" borderId="0" xfId="4" applyFont="1" applyAlignment="1">
      <alignment horizontal="left"/>
    </xf>
    <xf numFmtId="49" fontId="3" fillId="0" borderId="0" xfId="3" applyNumberFormat="1" applyFont="1" applyAlignment="1">
      <alignment horizontal="center"/>
    </xf>
  </cellXfs>
  <cellStyles count="248">
    <cellStyle name="%" xfId="10" xr:uid="{383C2020-A272-4B1D-B580-104C8D9B0FC4}"/>
    <cellStyle name="_033103 13 week CF1" xfId="11" xr:uid="{4E09051E-C982-4B57-9B4D-A6D782D32466}"/>
    <cellStyle name="_181000-189000" xfId="12" xr:uid="{74AB2549-B848-46DF-B372-B7BD9C3CB827}"/>
    <cellStyle name="_2002  What- No Cap X Morgan" xfId="13" xr:uid="{D8D4A87C-7A13-4953-89D6-72241AD9CF63}"/>
    <cellStyle name="_Baseline Rollforward Support 050817" xfId="14" xr:uid="{6D34521D-2A9D-4760-8BCD-EBDDE85D0724}"/>
    <cellStyle name="_EGTG_2003_YTD_Cash_Flow" xfId="15" xr:uid="{A9EBE867-1559-42F6-8E84-0E9D7E5BE4B3}"/>
    <cellStyle name="_Everest_Board_Book_2003_FINAL" xfId="16" xr:uid="{D92C2EE6-1928-441C-B306-324CACEFA6B8}"/>
    <cellStyle name="_Oct03_Everest_Board_Financial_Operating_Report" xfId="17" xr:uid="{F46EC410-D0C1-42AA-AFB4-8C860787D807}"/>
    <cellStyle name="_SpreadSM" xfId="18" xr:uid="{AE0205DB-A467-4C71-AEAB-52C658952E48}"/>
    <cellStyle name="_Vacation Hours 7-14-08 (2)" xfId="19" xr:uid="{212672E5-68C6-42CB-9D75-B2005ECDA760}"/>
    <cellStyle name="=C:\WINNT35\SYSTEM32\COMMAND.COM" xfId="20" xr:uid="{4888EA33-AACA-435E-B1D7-2C7F069D4B79}"/>
    <cellStyle name="20% - Accent1 2" xfId="22" xr:uid="{75CE6E41-87D1-416B-8FC1-639181F6E9D4}"/>
    <cellStyle name="20% - Accent1 3" xfId="21" xr:uid="{70CE5BE0-FA13-485B-BDC5-75481DE7EC3E}"/>
    <cellStyle name="20% - Accent2 2" xfId="24" xr:uid="{663A0F09-F022-427A-969D-0F9B7A99359F}"/>
    <cellStyle name="20% - Accent2 3" xfId="23" xr:uid="{A37CCB1D-4913-48D8-952B-325090338AF5}"/>
    <cellStyle name="20% - Accent3 2" xfId="26" xr:uid="{D8398B7F-C06F-4843-876A-88716E8F05DA}"/>
    <cellStyle name="20% - Accent3 3" xfId="25" xr:uid="{BD6171B6-D2B8-4B90-B5F8-CF6C74B805BA}"/>
    <cellStyle name="20% - Accent4 2" xfId="28" xr:uid="{C947830B-577A-4D91-B9A0-725BF8AD3A9E}"/>
    <cellStyle name="20% - Accent4 3" xfId="27" xr:uid="{19A28412-47A9-487E-A98B-B8C50B96D221}"/>
    <cellStyle name="20% - Accent5 2" xfId="30" xr:uid="{EADA02E3-4D81-451C-A45A-8C6FA06C0BF1}"/>
    <cellStyle name="20% - Accent5 3" xfId="29" xr:uid="{D28B282E-38E7-4370-967C-54B1044A2C3C}"/>
    <cellStyle name="20% - Accent6 2" xfId="32" xr:uid="{AAACD6EA-2C7F-4275-85E8-26596B257EFC}"/>
    <cellStyle name="20% - Accent6 3" xfId="31" xr:uid="{9C5DF426-B3DD-486D-A683-D3679BC4420E}"/>
    <cellStyle name="40% - Accent1 2" xfId="34" xr:uid="{A6BCD4C0-08A1-427F-BB4F-2D8C2A5B0A03}"/>
    <cellStyle name="40% - Accent1 3" xfId="33" xr:uid="{EBF78247-6558-40CC-934F-829217AADB5F}"/>
    <cellStyle name="40% - Accent2 2" xfId="36" xr:uid="{C2AF04B0-BF41-428E-ACB5-B0956E16D116}"/>
    <cellStyle name="40% - Accent2 3" xfId="35" xr:uid="{BF6F2EE4-F048-4DE4-9312-1D60E6342603}"/>
    <cellStyle name="40% - Accent3 2" xfId="38" xr:uid="{D8C2D457-7317-4CDC-B5A2-CBBB66D2F887}"/>
    <cellStyle name="40% - Accent3 3" xfId="37" xr:uid="{077DF39B-B025-4D4C-BA34-81DE5E9F4961}"/>
    <cellStyle name="40% - Accent4 2" xfId="40" xr:uid="{3427D469-13EE-443E-89A3-07F799AD2C7F}"/>
    <cellStyle name="40% - Accent4 3" xfId="39" xr:uid="{C5EE1C07-75E3-4028-AE8D-E84F9C9C5ECA}"/>
    <cellStyle name="40% - Accent5 2" xfId="42" xr:uid="{CF1A0F78-82C6-4679-AB51-AEF156B8034E}"/>
    <cellStyle name="40% - Accent5 3" xfId="41" xr:uid="{A1EF0956-6305-4E8F-B01F-F22C71AF0D01}"/>
    <cellStyle name="40% - Accent6 2" xfId="44" xr:uid="{DDDAE531-1AE8-4A18-8CE8-94222FA45777}"/>
    <cellStyle name="40% - Accent6 3" xfId="43" xr:uid="{69635A1E-0DA0-4B49-A2AD-FBFE2E6534AF}"/>
    <cellStyle name="60% - Accent1 2" xfId="46" xr:uid="{C2FF27A0-E6A0-43FD-B3F3-02537AE97563}"/>
    <cellStyle name="60% - Accent1 3" xfId="45" xr:uid="{CA2693CD-DE8A-4E05-AD84-53ECEAF27507}"/>
    <cellStyle name="60% - Accent2 2" xfId="48" xr:uid="{DB06725E-8B12-4A4F-94C6-0B832AE18D14}"/>
    <cellStyle name="60% - Accent2 3" xfId="47" xr:uid="{59BB733A-930C-4582-9DE1-788CC3AA9FEA}"/>
    <cellStyle name="60% - Accent3 2" xfId="50" xr:uid="{95B21C7C-7C88-4A25-A060-ADAFA3DEC113}"/>
    <cellStyle name="60% - Accent3 3" xfId="49" xr:uid="{E60A6972-8A38-411E-AEFD-22074E54C19E}"/>
    <cellStyle name="60% - Accent4 2" xfId="52" xr:uid="{73F21F29-DD56-47FB-A46B-ACA7D361E862}"/>
    <cellStyle name="60% - Accent4 3" xfId="51" xr:uid="{9F09DDF6-E758-4D43-917B-7D552E5FB786}"/>
    <cellStyle name="60% - Accent5 2" xfId="54" xr:uid="{C4DF04E3-D18C-41F1-B4A0-1224993D57F4}"/>
    <cellStyle name="60% - Accent5 3" xfId="53" xr:uid="{AA511D0C-E9C5-418A-A217-2305534F1D32}"/>
    <cellStyle name="60% - Accent6 2" xfId="56" xr:uid="{61C22F2F-C5FF-4C9C-B39A-B97E69A87657}"/>
    <cellStyle name="60% - Accent6 3" xfId="55" xr:uid="{D5D51C10-C1DA-47D6-9EE9-13473EE6DBEA}"/>
    <cellStyle name="Accent1 2" xfId="58" xr:uid="{D54A4BE7-66B6-47B9-8502-2FB9C2E1FC15}"/>
    <cellStyle name="Accent1 3" xfId="57" xr:uid="{AB62F5AB-F0BF-461B-B276-DDC406429B3A}"/>
    <cellStyle name="Accent2 2" xfId="60" xr:uid="{EDADBC82-11FB-4017-BB20-92755498C4D6}"/>
    <cellStyle name="Accent2 3" xfId="59" xr:uid="{969D8995-D8A6-41B5-BBBC-1A51B864CB5E}"/>
    <cellStyle name="Accent3 2" xfId="62" xr:uid="{12379597-B47A-40B5-9CC2-94B93B7F4E61}"/>
    <cellStyle name="Accent3 3" xfId="61" xr:uid="{9084D852-AA8C-4BD6-BC6F-417DD95966C1}"/>
    <cellStyle name="Accent4 2" xfId="64" xr:uid="{80759405-344B-4A8D-9714-BDCA4C6067F2}"/>
    <cellStyle name="Accent4 3" xfId="63" xr:uid="{39FA08A5-3A79-4D6C-8838-19C82BBDBD8F}"/>
    <cellStyle name="Accent5 2" xfId="66" xr:uid="{E99AC557-4733-411C-A707-2202D3D3FA84}"/>
    <cellStyle name="Accent5 3" xfId="65" xr:uid="{4997A541-D4DD-4C2A-88E3-213601A19079}"/>
    <cellStyle name="Accent6 2" xfId="68" xr:uid="{FB8772DB-5527-4659-8A50-9F8EA2954968}"/>
    <cellStyle name="Accent6 3" xfId="67" xr:uid="{1574C1E0-C7EA-404D-95E9-9E04A2E10F6A}"/>
    <cellStyle name="Accounting" xfId="69" xr:uid="{46F1C2E3-0ECB-4064-B1AD-5E40EBEC6E56}"/>
    <cellStyle name="Actual Date" xfId="70" xr:uid="{D2D74177-7FF0-47B0-B560-A67999FDAB23}"/>
    <cellStyle name="ADDR" xfId="71" xr:uid="{1FAEAF1C-E482-431C-8577-A522C04C3645}"/>
    <cellStyle name="Agara" xfId="72" xr:uid="{63C74D9C-DBD1-4F57-8DCE-63592A2CA23A}"/>
    <cellStyle name="Bad 2" xfId="74" xr:uid="{4A301E0A-B6DB-4E74-B051-116EDB8DD8D1}"/>
    <cellStyle name="Bad 3" xfId="73" xr:uid="{1A79167B-9658-454C-8349-448F247AEC8C}"/>
    <cellStyle name="Body" xfId="75" xr:uid="{9934C04B-9549-46B1-A52A-769DC9F28CD4}"/>
    <cellStyle name="Bottom bold border" xfId="76" xr:uid="{06C44AAE-D29A-40E2-A9E8-E13EE51AF350}"/>
    <cellStyle name="Bottom single border" xfId="77" xr:uid="{A98BB836-AAF5-496F-B6FD-1F1F390F28FC}"/>
    <cellStyle name="Business Unit" xfId="78" xr:uid="{2AF72830-A1A0-4269-B704-E265E86E6796}"/>
    <cellStyle name="C00A" xfId="79" xr:uid="{15D1E09D-B615-4696-9762-F8633F244FAF}"/>
    <cellStyle name="C00B" xfId="80" xr:uid="{41EA790F-6804-4C68-817E-74E376526019}"/>
    <cellStyle name="C00L" xfId="81" xr:uid="{409851EC-1FF1-441F-83A0-3D9FB7EEC55F}"/>
    <cellStyle name="C01A" xfId="82" xr:uid="{3973980E-142A-4CAD-BE29-7A4706C1DAD2}"/>
    <cellStyle name="C01B" xfId="83" xr:uid="{22560A81-19B4-45BF-A732-B3C0FAC77CC0}"/>
    <cellStyle name="C01H" xfId="84" xr:uid="{F61BE688-E6AD-44D8-8143-1851528961AF}"/>
    <cellStyle name="C01L" xfId="85" xr:uid="{087AD70E-2E50-466F-8150-1D6DE10995A7}"/>
    <cellStyle name="C02A" xfId="86" xr:uid="{D94F6DF9-9FA1-4069-86C5-178ED784AE1C}"/>
    <cellStyle name="C02B" xfId="87" xr:uid="{25BC9676-57E2-4842-BEF6-0FFCDDB2C794}"/>
    <cellStyle name="C02H" xfId="88" xr:uid="{F1ED0A4A-4FC5-40B2-B09A-AF4F7D7A47CB}"/>
    <cellStyle name="C02L" xfId="89" xr:uid="{6D098204-023A-4F74-AD5D-8F4A56975C99}"/>
    <cellStyle name="C03A" xfId="90" xr:uid="{99DBEC5C-990F-4747-9F44-01F0EE215DE2}"/>
    <cellStyle name="C03B" xfId="91" xr:uid="{C2C486CD-0093-4B9F-9FB0-8278AA544FF0}"/>
    <cellStyle name="C03H" xfId="92" xr:uid="{C7E345BA-0CCE-4404-98DD-AEE6963872C8}"/>
    <cellStyle name="C03L" xfId="93" xr:uid="{CC2AC1EF-678A-4176-B487-4CA766E95713}"/>
    <cellStyle name="C04A" xfId="94" xr:uid="{314157A4-B5A5-4298-A688-B32ADD42F1E9}"/>
    <cellStyle name="C04B" xfId="95" xr:uid="{AF99CD70-C2CC-4BEE-BABF-17040D6D05FE}"/>
    <cellStyle name="C04H" xfId="96" xr:uid="{824530FF-8BF3-4EC0-9F39-316E041969F2}"/>
    <cellStyle name="C04L" xfId="97" xr:uid="{4BA981EA-41FA-4E4E-BE75-BD6B5C124CD4}"/>
    <cellStyle name="C05A" xfId="98" xr:uid="{B19712A8-AFDE-490D-9DBA-A0515E7B66FC}"/>
    <cellStyle name="C05B" xfId="99" xr:uid="{8617A373-C4A4-4780-9A27-DA744016CD74}"/>
    <cellStyle name="C05H" xfId="100" xr:uid="{2FD4181A-CFF4-485F-8615-6F847A418F82}"/>
    <cellStyle name="C05L" xfId="101" xr:uid="{F978D313-326B-4DFE-99C0-33B49CB5B81A}"/>
    <cellStyle name="C06A" xfId="102" xr:uid="{0D6031FA-4869-4285-99C6-9DF6D5F5437F}"/>
    <cellStyle name="C06B" xfId="103" xr:uid="{D85F0FCF-B70A-4F89-9B21-C3A4AA35C8B4}"/>
    <cellStyle name="C06H" xfId="104" xr:uid="{3CE0193A-9824-4F0F-BEB0-4AA4C01F2F22}"/>
    <cellStyle name="C06L" xfId="105" xr:uid="{4EA7B39A-A9DE-47F9-815A-1F462DECB0DC}"/>
    <cellStyle name="C07A" xfId="106" xr:uid="{E7D06E3F-E685-4908-90EF-F99392055D59}"/>
    <cellStyle name="C07B" xfId="107" xr:uid="{6D6E79E8-4F91-4888-9692-1D82C4B78CEF}"/>
    <cellStyle name="C07H" xfId="108" xr:uid="{E91C207F-6792-4A48-9A21-01F068ACF06E}"/>
    <cellStyle name="C07L" xfId="109" xr:uid="{50B7B291-631A-4AAC-98C7-EEBD1BCA8010}"/>
    <cellStyle name="Calculation 2" xfId="111" xr:uid="{514A55E7-1687-4995-B0A4-A438974B6C5F}"/>
    <cellStyle name="Calculation 3" xfId="110" xr:uid="{E1041F51-5BAC-43CD-8480-2FAD347878C2}"/>
    <cellStyle name="Check Cell 2" xfId="113" xr:uid="{AADACAD3-FC60-40D6-B53F-B87E315CACEF}"/>
    <cellStyle name="Check Cell 3" xfId="112" xr:uid="{7F165562-B6AF-4999-AA18-4135539F84E2}"/>
    <cellStyle name="Comma" xfId="1" builtinId="3"/>
    <cellStyle name="Comma 0" xfId="114" xr:uid="{A9A505DF-60B4-4B7D-9F65-ABCD72D36889}"/>
    <cellStyle name="Comma 10" xfId="8" xr:uid="{00000000-0005-0000-0000-000001000000}"/>
    <cellStyle name="Comma 2" xfId="115" xr:uid="{AD6ACF41-CAA8-45DB-9F0F-350F0F2025FD}"/>
    <cellStyle name="Comma 3" xfId="116" xr:uid="{69ED070E-1132-4089-94E8-BFE9A626BCD4}"/>
    <cellStyle name="Comma 4" xfId="117" xr:uid="{62267391-EC1A-4871-B0BA-0784BF932F3F}"/>
    <cellStyle name="Comma 5" xfId="118" xr:uid="{F4D04C5A-EFBC-4E0B-9E47-6B02B4F2BB52}"/>
    <cellStyle name="Comma0 - Style1" xfId="119" xr:uid="{8B3E4A12-FA7F-43C3-AC0F-D04F03F18DD3}"/>
    <cellStyle name="Currency" xfId="2" builtinId="4"/>
    <cellStyle name="Currency 2" xfId="121" xr:uid="{56D55456-4758-419A-8C71-B5EAAF70D704}"/>
    <cellStyle name="Currency 2 2" xfId="122" xr:uid="{F679FE8F-D119-43E5-843A-3FE24A0DA7B2}"/>
    <cellStyle name="Currency 3" xfId="123" xr:uid="{540A5F4F-87D8-4484-BD10-E3A38166FA32}"/>
    <cellStyle name="Currency 4" xfId="120" xr:uid="{4EC58395-D2BB-4820-AB6B-B5F5B0F376F5}"/>
    <cellStyle name="Date" xfId="124" xr:uid="{C0CB0B3F-C13C-4B66-A3E1-5E94A90729CE}"/>
    <cellStyle name="Euro" xfId="125" xr:uid="{334FC9D8-391C-4C3A-8611-8EFB369C86AA}"/>
    <cellStyle name="Explanatory Text 2" xfId="127" xr:uid="{0F3A1D59-FD1D-448D-A585-9E743DE1F88D}"/>
    <cellStyle name="Explanatory Text 3" xfId="126" xr:uid="{96349D95-9280-4084-ADD8-881E1292A8C7}"/>
    <cellStyle name="Fixed" xfId="128" xr:uid="{361EBC72-707B-45F2-8B3F-11BD51A6BEF0}"/>
    <cellStyle name="Fixed1 - Style1" xfId="129" xr:uid="{2552C929-B554-4882-B7A9-5A639ADD2A86}"/>
    <cellStyle name="Gilsans" xfId="130" xr:uid="{42FDC95C-A12E-4444-A996-7CFBA3CC4039}"/>
    <cellStyle name="Gilsansl" xfId="131" xr:uid="{683982A2-FAD1-4BB6-B4FC-1BD01A4EFBD7}"/>
    <cellStyle name="Good 2" xfId="133" xr:uid="{CD543A5F-F8C2-41CA-AB64-5AE372B5C34F}"/>
    <cellStyle name="Good 3" xfId="132" xr:uid="{A0C1F3C2-7056-4E45-9481-B733AEDE2EFA}"/>
    <cellStyle name="Grey" xfId="134" xr:uid="{1F778380-E617-4AEB-A121-8C7570FBF980}"/>
    <cellStyle name="HEADER" xfId="135" xr:uid="{8B98A3CC-4F18-4A74-A3F5-289E9ABE3C13}"/>
    <cellStyle name="Header1" xfId="136" xr:uid="{AF16AB7B-CE6C-486E-ACE0-B5F7C72BE705}"/>
    <cellStyle name="Header2" xfId="137" xr:uid="{92066500-9C28-4538-B8CD-B3BB6DAE774F}"/>
    <cellStyle name="Heading" xfId="138" xr:uid="{9002DEC4-6B79-49D7-8029-F2D55A021A90}"/>
    <cellStyle name="Heading 1 2" xfId="140" xr:uid="{6562501D-D8E4-4370-929B-1997EDE502AE}"/>
    <cellStyle name="Heading 1 3" xfId="139" xr:uid="{DA4D7040-F849-4851-A811-29F4A724F434}"/>
    <cellStyle name="Heading 2 2" xfId="142" xr:uid="{D2649AFA-93CB-4137-A9B3-B8E547A3F1E8}"/>
    <cellStyle name="Heading 2 3" xfId="141" xr:uid="{D0055FA1-5910-46AC-9EB0-4398E16F0018}"/>
    <cellStyle name="Heading 3 2" xfId="144" xr:uid="{2A9264BA-3FC9-45A2-B26E-6FC2461AEC17}"/>
    <cellStyle name="Heading 3 3" xfId="143" xr:uid="{E4C6D812-0672-4C23-9E37-047210DFBD1D}"/>
    <cellStyle name="Heading 4 2" xfId="146" xr:uid="{3EF9209A-C4D7-4944-B0BE-731D2A1E168A}"/>
    <cellStyle name="Heading 4 3" xfId="145" xr:uid="{5C191159-175F-4CAB-B1E3-E888D28D1CF9}"/>
    <cellStyle name="Heading1" xfId="147" xr:uid="{D87D3EE1-35EC-4C25-8DA3-D3F36881C15F}"/>
    <cellStyle name="Heading2" xfId="148" xr:uid="{76EEF034-BD0D-492F-B716-4778D1E58C66}"/>
    <cellStyle name="HIGHLIGHT" xfId="149" xr:uid="{B961B163-1F08-4541-B037-A690F5282E6C}"/>
    <cellStyle name="Input [yellow]" xfId="151" xr:uid="{2BB91216-05D0-450D-814D-212E34B8CADC}"/>
    <cellStyle name="Input 2" xfId="152" xr:uid="{A00C1284-965B-45FF-851D-49452E4603AA}"/>
    <cellStyle name="Input 3" xfId="150" xr:uid="{4EC6618A-F974-4D79-BC4C-A53F27B8B9F7}"/>
    <cellStyle name="Input 4" xfId="246" xr:uid="{E5C6EDD8-533F-4F69-B848-4B2864441FC2}"/>
    <cellStyle name="Lines" xfId="153" xr:uid="{B12391F4-FFB2-4750-A2DD-DD4A3ABF91B5}"/>
    <cellStyle name="Linked Cell 2" xfId="155" xr:uid="{1FBE41D7-8E9E-445A-AB58-AF85B0463F25}"/>
    <cellStyle name="Linked Cell 3" xfId="154" xr:uid="{9788F790-7013-4910-BAA2-D5DAF6D1B5C2}"/>
    <cellStyle name="MEM SSN" xfId="156" xr:uid="{30587978-926F-4433-A2D2-3EF33CF8707E}"/>
    <cellStyle name="Mine" xfId="157" xr:uid="{28B56C7C-F9BF-44C0-B5F6-A8032F89266B}"/>
    <cellStyle name="mmm-yy" xfId="158" xr:uid="{D605C739-91D4-4AE7-9A64-18927C119FF6}"/>
    <cellStyle name="Monétaire [0]_pldt" xfId="159" xr:uid="{E0F22894-840D-458E-BE7C-972939B2B6F1}"/>
    <cellStyle name="Monétaire_pldt" xfId="160" xr:uid="{1D4AB99A-8359-4DCB-A729-46ABC0C5D88D}"/>
    <cellStyle name="Neutral 2" xfId="162" xr:uid="{552BF266-F987-48D6-ABCD-0F54B22C66F4}"/>
    <cellStyle name="Neutral 3" xfId="161" xr:uid="{0DC601E5-E580-4A9A-AE94-CBEC6C637A30}"/>
    <cellStyle name="New" xfId="163" xr:uid="{B9A84A53-F57E-4497-99FF-EDC81D2BAD0F}"/>
    <cellStyle name="No Border" xfId="164" xr:uid="{0097BB62-2EB8-43F9-AA08-53321A68BCC2}"/>
    <cellStyle name="no dec" xfId="165" xr:uid="{BCAC6784-4E4E-403A-A0B2-70735DC81A37}"/>
    <cellStyle name="Normal" xfId="0" builtinId="0"/>
    <cellStyle name="Normal - Style1" xfId="166" xr:uid="{D5CB1217-B606-4B11-9E45-6269A948A618}"/>
    <cellStyle name="Normal 2" xfId="167" xr:uid="{217A1D12-566B-49B5-83E2-4AC60F6D7BD1}"/>
    <cellStyle name="Normal 2 2" xfId="168" xr:uid="{7312084A-37A7-4C7D-B449-071E5AE4070B}"/>
    <cellStyle name="Normal 3" xfId="169" xr:uid="{8D01674F-A07F-4B83-A366-539A84D37F74}"/>
    <cellStyle name="Normal 3 2" xfId="170" xr:uid="{293246D5-8BF8-412D-A9D7-CD747220D98A}"/>
    <cellStyle name="Normal 3 5" xfId="171" xr:uid="{AA852354-42F0-453D-9458-29212EAE6ABD}"/>
    <cellStyle name="Normal 4" xfId="172" xr:uid="{85FB0C7E-B382-4172-8322-00C1E415F3AC}"/>
    <cellStyle name="Normal 4 2" xfId="173" xr:uid="{04350673-E293-4997-99E0-4A0A5152B6F0}"/>
    <cellStyle name="Normal 5" xfId="9" xr:uid="{54ABC8C1-E470-4256-B113-01DED8663D34}"/>
    <cellStyle name="Normal 6" xfId="182" xr:uid="{D7783C74-C698-4F79-9316-0C3F8B2F4D0A}"/>
    <cellStyle name="Normal 67" xfId="4" xr:uid="{00000000-0005-0000-0000-000004000000}"/>
    <cellStyle name="Normal CEN" xfId="174" xr:uid="{C11FD54E-1D08-4B0E-AEE4-CB382D6D0B93}"/>
    <cellStyle name="Normal Centered" xfId="175" xr:uid="{92734F26-F13C-46BC-A279-CE1A02816396}"/>
    <cellStyle name="NORMAL CTR" xfId="176" xr:uid="{49A8F9CC-9EF8-4DC7-9C19-B32B0BEE26A9}"/>
    <cellStyle name="Normal_0112 No Link Exp" xfId="5" xr:uid="{00000000-0005-0000-0000-000005000000}"/>
    <cellStyle name="Normal_Duquesne Settled Fromula 10-3-07" xfId="6" xr:uid="{00000000-0005-0000-0000-000006000000}"/>
    <cellStyle name="Normal_PRECorp2002HeintzResponse 8-21-03" xfId="3" xr:uid="{00000000-0005-0000-0000-000007000000}"/>
    <cellStyle name="Note 2" xfId="178" xr:uid="{012E5413-323C-4195-B2EC-64AC7020CEFA}"/>
    <cellStyle name="Note 3" xfId="177" xr:uid="{5EF3B142-2F15-41A5-89AC-9ECDF1191419}"/>
    <cellStyle name="nUMBER" xfId="179" xr:uid="{A79D24E9-4C12-4C14-A1E2-606B171F6F90}"/>
    <cellStyle name="Output 2" xfId="181" xr:uid="{4C46A7BE-805C-4B64-B218-7BFC7E97D8C9}"/>
    <cellStyle name="Output 3" xfId="180" xr:uid="{6F88CFC2-B6E3-4B5C-B941-0E3FF66A4D14}"/>
    <cellStyle name="Percent [2]" xfId="183" xr:uid="{31EE0ECD-729F-4A46-A802-6F9A6932028C}"/>
    <cellStyle name="Percent 10" xfId="7" xr:uid="{00000000-0005-0000-0000-000008000000}"/>
    <cellStyle name="Percent 2" xfId="184" xr:uid="{407E1D10-0F7D-4E8C-BCDC-910F39E03356}"/>
    <cellStyle name="Percent 3" xfId="247" xr:uid="{DFAC94E9-FF72-44E0-B52F-19DCDDF8BEB2}"/>
    <cellStyle name="PSChar" xfId="185" xr:uid="{3851A4AD-CA56-4868-8FFF-2093A8C58646}"/>
    <cellStyle name="PSDate" xfId="186" xr:uid="{F2042789-E5C9-43DE-9D14-89CCA0FEE344}"/>
    <cellStyle name="PSDec" xfId="187" xr:uid="{81052DBC-9D58-4663-9454-3B7A3D9B2181}"/>
    <cellStyle name="PSHeading" xfId="188" xr:uid="{3BB7F985-B3A9-40BF-A122-3DA70BA8B6F8}"/>
    <cellStyle name="PSInt" xfId="189" xr:uid="{E6000BB1-F8AB-409F-9B5C-07C6886D032F}"/>
    <cellStyle name="PSSpacer" xfId="190" xr:uid="{698A2D7F-9DC9-488E-B7B5-7D05178C2B89}"/>
    <cellStyle name="R00A" xfId="191" xr:uid="{A0E86A8F-F524-46B8-B4CE-94D9B32C1999}"/>
    <cellStyle name="R00B" xfId="192" xr:uid="{5F34CAE2-4A22-46B7-93A5-C5CAA8971509}"/>
    <cellStyle name="R00L" xfId="193" xr:uid="{7A3F88BF-52F5-4FB7-A4A1-F74E4D3AF5FB}"/>
    <cellStyle name="R01A" xfId="194" xr:uid="{0CF492F4-0142-4861-B3DC-69C114788585}"/>
    <cellStyle name="R01B" xfId="195" xr:uid="{3577ACFF-A535-484C-BE81-05192C51BC02}"/>
    <cellStyle name="R01H" xfId="196" xr:uid="{039C3405-E37C-4624-96EE-B70261D86DF7}"/>
    <cellStyle name="R01L" xfId="197" xr:uid="{E372EE69-4242-4C2B-A6A0-713F19CCC252}"/>
    <cellStyle name="R02A" xfId="198" xr:uid="{F896847E-37DB-4922-A75D-D210E2AA89F8}"/>
    <cellStyle name="R02B" xfId="199" xr:uid="{EBE89490-777C-4561-AD52-264CA77C8751}"/>
    <cellStyle name="R02H" xfId="200" xr:uid="{69DD5028-BC15-4B06-B235-ED59C0785D85}"/>
    <cellStyle name="R02L" xfId="201" xr:uid="{EE28AD76-1C1B-4F26-9494-99A7906286BB}"/>
    <cellStyle name="R03A" xfId="202" xr:uid="{105AC274-45B3-44CA-94F8-E130D9FC71BA}"/>
    <cellStyle name="R03B" xfId="203" xr:uid="{38FD7127-E28C-42FC-918E-01F7CA443447}"/>
    <cellStyle name="R03H" xfId="204" xr:uid="{C509195F-307F-4B05-8BBE-3DFCD1D05BDC}"/>
    <cellStyle name="R03L" xfId="205" xr:uid="{6C801B5C-4D14-44F2-98F6-AD41E28B7C35}"/>
    <cellStyle name="R04A" xfId="206" xr:uid="{1C4371E0-147E-4C62-9E2C-43C97FE6F35E}"/>
    <cellStyle name="R04B" xfId="207" xr:uid="{FB187361-7821-47B0-BA64-9D602E50E552}"/>
    <cellStyle name="R04H" xfId="208" xr:uid="{E979D7CE-3897-4B02-86CB-589442943F1A}"/>
    <cellStyle name="R04L" xfId="209" xr:uid="{7C10F945-1196-4B43-ADF1-1ECDC08F957C}"/>
    <cellStyle name="R05A" xfId="210" xr:uid="{10936217-415A-44E3-85B6-7F247556BA6D}"/>
    <cellStyle name="R05B" xfId="211" xr:uid="{7FDF5FFD-3395-46F8-896A-8B688487ED4C}"/>
    <cellStyle name="R05H" xfId="212" xr:uid="{BED21098-25DD-477C-92AB-A0A9468A1220}"/>
    <cellStyle name="R05L" xfId="213" xr:uid="{E99EF108-A1B1-437A-986A-28684AE52DC1}"/>
    <cellStyle name="R06A" xfId="214" xr:uid="{78737DED-CE57-4FA0-B81E-F33A138F12C6}"/>
    <cellStyle name="R06B" xfId="215" xr:uid="{D940EE57-8B12-41A7-8C79-751696179E2F}"/>
    <cellStyle name="R06H" xfId="216" xr:uid="{8220C15E-3890-4E26-81FE-F56E6DE6C51A}"/>
    <cellStyle name="R06L" xfId="217" xr:uid="{6E3052AC-AF98-4B56-A273-5A59B7B6A70B}"/>
    <cellStyle name="R07A" xfId="218" xr:uid="{3244202E-43EA-409C-9C6E-D4FF9B577CA2}"/>
    <cellStyle name="R07B" xfId="219" xr:uid="{A05F27BC-422A-43E8-8599-883ADE5F083E}"/>
    <cellStyle name="R07H" xfId="220" xr:uid="{5E55F2E2-37EC-49A5-8422-1014B1F7548E}"/>
    <cellStyle name="R07L" xfId="221" xr:uid="{170D73EC-3322-4AE5-B91C-B4F0CB93F72A}"/>
    <cellStyle name="Resource Detail" xfId="222" xr:uid="{A341CC85-A656-438B-8C30-D537B2703397}"/>
    <cellStyle name="Shade" xfId="223" xr:uid="{96533C5F-9058-491B-ACF3-E434959B2700}"/>
    <cellStyle name="single acct" xfId="224" xr:uid="{6EA77A1F-3E72-4622-84E8-23B64E116061}"/>
    <cellStyle name="Single Border" xfId="225" xr:uid="{8DADE9F1-94E9-4312-8031-2DB734F89B06}"/>
    <cellStyle name="Small Page Heading" xfId="226" xr:uid="{2A6952B2-C8AF-4F77-877E-EACEBC1893A0}"/>
    <cellStyle name="ssn" xfId="227" xr:uid="{A7A61355-7813-4E5B-8D85-FECBE0379F07}"/>
    <cellStyle name="Style 1" xfId="228" xr:uid="{0E763417-54BA-4C5F-99BC-43B68DD81190}"/>
    <cellStyle name="Style 2" xfId="229" xr:uid="{5E45D1DE-0800-48BB-93A1-6F491B7F3853}"/>
    <cellStyle name="Style 27" xfId="230" xr:uid="{B1E7B24F-DFB7-4BB7-8093-BE861EC3FD86}"/>
    <cellStyle name="Style 28" xfId="231" xr:uid="{99887D07-D1DB-4EBD-9093-E21D8043D506}"/>
    <cellStyle name="Table Sub Heading" xfId="232" xr:uid="{E3B877A3-2F3F-4598-BD2B-28B0204B77A9}"/>
    <cellStyle name="Table Title" xfId="233" xr:uid="{3356887F-7750-4FA0-9647-A7BD7107EF48}"/>
    <cellStyle name="Table Units" xfId="234" xr:uid="{0E75686D-A83D-4DFE-B189-04F1F73DA4EE}"/>
    <cellStyle name="Theirs" xfId="235" xr:uid="{BBB23736-2579-4E43-A877-E870D5915EA1}"/>
    <cellStyle name="Times New Roman" xfId="236" xr:uid="{A48DABB2-3B32-44A6-BA7C-8AF810405E17}"/>
    <cellStyle name="Title 2" xfId="238" xr:uid="{05D5C4CE-2A16-4B95-BE24-6C5875AF741B}"/>
    <cellStyle name="Title 3" xfId="237" xr:uid="{6CDF589C-A53D-4B8F-AB31-5902672082E3}"/>
    <cellStyle name="Total 2" xfId="240" xr:uid="{C82E38BA-EEBE-4183-A214-70B107CFDC1F}"/>
    <cellStyle name="Total 3" xfId="239" xr:uid="{D97AD792-2C9B-4E7F-93D4-2DC23D0A79AF}"/>
    <cellStyle name="Unprot" xfId="241" xr:uid="{865D1D19-E9E3-4599-ACD3-3FDB951E9491}"/>
    <cellStyle name="Unprot$" xfId="242" xr:uid="{BB5145CF-85F1-49BD-B7B6-7FE0FF37289D}"/>
    <cellStyle name="Unprotect" xfId="243" xr:uid="{F5A04D70-90DA-4EB4-ADF7-CA6980539426}"/>
    <cellStyle name="Warning Text 2" xfId="245" xr:uid="{F7A31675-7470-4B76-B268-F16031BDF16E}"/>
    <cellStyle name="Warning Text 3" xfId="244" xr:uid="{C50E034A-DFBE-4114-8D30-29067E3FBA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5EEA2-DB3E-4B91-B52E-FC38E8EA881B}">
  <sheetPr>
    <tabColor rgb="FFFFFF00"/>
  </sheetPr>
  <dimension ref="A1:H2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21" sqref="B21"/>
    </sheetView>
  </sheetViews>
  <sheetFormatPr defaultRowHeight="15"/>
  <cols>
    <col min="1" max="1" width="7.5703125" bestFit="1" customWidth="1"/>
    <col min="2" max="2" width="65" bestFit="1" customWidth="1"/>
    <col min="3" max="3" width="24.85546875" bestFit="1" customWidth="1"/>
    <col min="4" max="4" width="11.28515625" bestFit="1" customWidth="1"/>
    <col min="5" max="5" width="11.28515625" customWidth="1"/>
    <col min="6" max="6" width="11.42578125" customWidth="1"/>
    <col min="7" max="7" width="9.140625" customWidth="1"/>
  </cols>
  <sheetData>
    <row r="1" spans="1:7">
      <c r="A1" s="48" t="s">
        <v>72</v>
      </c>
      <c r="B1" s="48"/>
      <c r="C1" s="48"/>
      <c r="D1" s="48"/>
      <c r="E1" s="48"/>
    </row>
    <row r="2" spans="1:7">
      <c r="A2" s="48" t="s">
        <v>75</v>
      </c>
      <c r="B2" s="48"/>
      <c r="C2" s="48"/>
      <c r="D2" s="48"/>
      <c r="E2" s="48"/>
    </row>
    <row r="3" spans="1:7">
      <c r="A3" s="5">
        <f>1</f>
        <v>1</v>
      </c>
      <c r="B3" s="11" t="s">
        <v>41</v>
      </c>
      <c r="C3" s="40"/>
      <c r="D3" s="40"/>
      <c r="E3" s="40"/>
    </row>
    <row r="4" spans="1:7">
      <c r="A4" s="5">
        <f t="shared" ref="A4:A8" si="0">A3+1</f>
        <v>2</v>
      </c>
      <c r="B4" s="37" t="s">
        <v>42</v>
      </c>
      <c r="C4" s="37"/>
      <c r="D4" s="41">
        <f>+ROUND(F4*1000,2)</f>
        <v>2346.64</v>
      </c>
      <c r="E4" s="37" t="s">
        <v>65</v>
      </c>
      <c r="F4" s="46">
        <v>2.3466386418755052</v>
      </c>
      <c r="G4" s="37" t="s">
        <v>43</v>
      </c>
    </row>
    <row r="5" spans="1:7">
      <c r="A5" s="5">
        <f t="shared" si="0"/>
        <v>3</v>
      </c>
      <c r="B5" s="37" t="s">
        <v>44</v>
      </c>
      <c r="C5" s="37" t="s">
        <v>45</v>
      </c>
      <c r="D5" s="41">
        <f>+ROUND(F5*1000,2)</f>
        <v>195.55</v>
      </c>
      <c r="E5" s="37" t="s">
        <v>66</v>
      </c>
      <c r="F5" s="46">
        <v>0.19555322015629209</v>
      </c>
      <c r="G5" s="37" t="s">
        <v>46</v>
      </c>
    </row>
    <row r="6" spans="1:7">
      <c r="A6" s="5">
        <f t="shared" si="0"/>
        <v>4</v>
      </c>
      <c r="B6" s="37" t="s">
        <v>47</v>
      </c>
      <c r="C6" s="37" t="s">
        <v>48</v>
      </c>
      <c r="D6" s="41">
        <f>+ROUND(F6*1000,2)</f>
        <v>45.13</v>
      </c>
      <c r="E6" s="37" t="s">
        <v>68</v>
      </c>
      <c r="F6" s="46">
        <v>4.5127666189913561E-2</v>
      </c>
      <c r="G6" s="37" t="s">
        <v>49</v>
      </c>
    </row>
    <row r="7" spans="1:7">
      <c r="A7" s="5">
        <f t="shared" si="0"/>
        <v>5</v>
      </c>
      <c r="B7" s="37" t="s">
        <v>73</v>
      </c>
      <c r="C7" s="37" t="s">
        <v>51</v>
      </c>
      <c r="D7" s="41">
        <f>+ROUND(F7*1000,2)</f>
        <v>6.43</v>
      </c>
      <c r="E7" s="37" t="s">
        <v>67</v>
      </c>
      <c r="F7" s="46">
        <v>6.4291469640424797E-3</v>
      </c>
      <c r="G7" s="37" t="s">
        <v>52</v>
      </c>
    </row>
    <row r="8" spans="1:7">
      <c r="A8" s="5">
        <f t="shared" si="0"/>
        <v>6</v>
      </c>
      <c r="B8" s="37" t="s">
        <v>74</v>
      </c>
      <c r="C8" s="37" t="s">
        <v>59</v>
      </c>
      <c r="D8" s="41">
        <f>F8</f>
        <v>0.26788112350177001</v>
      </c>
      <c r="E8" s="37" t="s">
        <v>57</v>
      </c>
      <c r="F8" s="46">
        <v>0.26788112350177001</v>
      </c>
      <c r="G8" s="37" t="s">
        <v>57</v>
      </c>
    </row>
    <row r="9" spans="1:7">
      <c r="A9" s="5"/>
      <c r="B9" s="37"/>
      <c r="C9" s="37"/>
      <c r="D9" s="42"/>
      <c r="E9" s="37"/>
    </row>
    <row r="10" spans="1:7">
      <c r="A10" s="5"/>
      <c r="B10" s="12"/>
      <c r="C10" s="43"/>
      <c r="D10" s="21"/>
      <c r="E10" s="2"/>
    </row>
    <row r="11" spans="1:7" hidden="1">
      <c r="A11" s="44" t="s">
        <v>60</v>
      </c>
      <c r="B11" s="12"/>
      <c r="C11" s="20"/>
      <c r="D11" s="21"/>
      <c r="E11" s="2"/>
    </row>
    <row r="12" spans="1:7" hidden="1">
      <c r="A12" s="45" t="s">
        <v>61</v>
      </c>
      <c r="B12" s="49" t="s">
        <v>62</v>
      </c>
      <c r="C12" s="49"/>
      <c r="D12" s="49"/>
      <c r="E12" s="2"/>
    </row>
    <row r="13" spans="1:7" hidden="1">
      <c r="A13" s="5" t="s">
        <v>63</v>
      </c>
      <c r="B13" s="50" t="s">
        <v>64</v>
      </c>
      <c r="C13" s="50"/>
      <c r="D13" s="50"/>
      <c r="E13" s="2"/>
    </row>
    <row r="21" spans="8:8">
      <c r="H21" s="47"/>
    </row>
    <row r="22" spans="8:8">
      <c r="H22" s="47"/>
    </row>
    <row r="23" spans="8:8">
      <c r="H23" s="47"/>
    </row>
    <row r="24" spans="8:8">
      <c r="H24" s="47"/>
    </row>
    <row r="25" spans="8:8">
      <c r="H25" s="47"/>
    </row>
  </sheetData>
  <mergeCells count="4">
    <mergeCell ref="A1:E1"/>
    <mergeCell ref="A2:E2"/>
    <mergeCell ref="B12:D12"/>
    <mergeCell ref="B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RowHeight="15"/>
  <cols>
    <col min="1" max="1" width="7.5703125" bestFit="1" customWidth="1"/>
    <col min="2" max="2" width="65" bestFit="1" customWidth="1"/>
    <col min="3" max="3" width="24.85546875" bestFit="1" customWidth="1"/>
    <col min="4" max="4" width="11.28515625" bestFit="1" customWidth="1"/>
    <col min="5" max="5" width="11.28515625" customWidth="1"/>
    <col min="6" max="6" width="11.42578125" customWidth="1"/>
    <col min="7" max="7" width="9.140625" customWidth="1"/>
  </cols>
  <sheetData>
    <row r="1" spans="1:5">
      <c r="A1" s="48"/>
      <c r="B1" s="48"/>
      <c r="C1" s="48"/>
      <c r="D1" s="48"/>
      <c r="E1" s="48"/>
    </row>
    <row r="2" spans="1:5">
      <c r="A2" s="48" t="s">
        <v>70</v>
      </c>
      <c r="B2" s="48"/>
      <c r="C2" s="48"/>
      <c r="D2" s="48"/>
      <c r="E2" s="48"/>
    </row>
    <row r="3" spans="1:5">
      <c r="A3" s="51" t="s">
        <v>69</v>
      </c>
      <c r="B3" s="51"/>
      <c r="C3" s="51"/>
      <c r="D3" s="51"/>
      <c r="E3" s="51"/>
    </row>
    <row r="4" spans="1:5" hidden="1">
      <c r="A4" s="1"/>
      <c r="B4" s="2"/>
      <c r="C4" s="3"/>
      <c r="D4" s="4" t="s">
        <v>0</v>
      </c>
      <c r="E4" s="4"/>
    </row>
    <row r="5" spans="1:5" hidden="1">
      <c r="A5" s="2"/>
      <c r="B5" s="2"/>
      <c r="C5" s="5"/>
      <c r="D5" s="6"/>
      <c r="E5" s="2"/>
    </row>
    <row r="6" spans="1:5" hidden="1">
      <c r="A6" s="7" t="s">
        <v>1</v>
      </c>
      <c r="B6" s="7" t="s">
        <v>2</v>
      </c>
      <c r="C6" s="8" t="s">
        <v>3</v>
      </c>
      <c r="D6" s="9" t="s">
        <v>4</v>
      </c>
      <c r="E6" s="2"/>
    </row>
    <row r="7" spans="1:5" hidden="1">
      <c r="A7" s="2"/>
      <c r="B7" s="2"/>
      <c r="C7" s="10"/>
      <c r="D7" s="6"/>
      <c r="E7" s="2"/>
    </row>
    <row r="8" spans="1:5" hidden="1">
      <c r="A8" s="5">
        <v>1</v>
      </c>
      <c r="B8" s="11" t="s">
        <v>5</v>
      </c>
      <c r="C8" s="10"/>
      <c r="D8" s="6"/>
      <c r="E8" s="2"/>
    </row>
    <row r="9" spans="1:5" hidden="1">
      <c r="A9" s="5">
        <f>A8+1</f>
        <v>2</v>
      </c>
      <c r="B9" s="12" t="s">
        <v>6</v>
      </c>
      <c r="C9" s="13" t="s">
        <v>7</v>
      </c>
      <c r="D9" s="14">
        <f>422+243180+67372+348727+68+-8483+159184</f>
        <v>810470</v>
      </c>
      <c r="E9" s="2"/>
    </row>
    <row r="10" spans="1:5" hidden="1">
      <c r="A10" s="5">
        <f t="shared" ref="A10:A41" si="0">A9+1</f>
        <v>3</v>
      </c>
      <c r="B10" s="15" t="s">
        <v>8</v>
      </c>
      <c r="C10" s="13" t="s">
        <v>9</v>
      </c>
      <c r="D10" s="14">
        <v>0</v>
      </c>
      <c r="E10" s="2"/>
    </row>
    <row r="11" spans="1:5" hidden="1">
      <c r="A11" s="5">
        <f t="shared" si="0"/>
        <v>4</v>
      </c>
      <c r="B11" s="16" t="s">
        <v>10</v>
      </c>
      <c r="C11" s="13" t="s">
        <v>11</v>
      </c>
      <c r="D11" s="14">
        <v>348727</v>
      </c>
      <c r="E11" s="2"/>
    </row>
    <row r="12" spans="1:5" hidden="1">
      <c r="A12" s="5">
        <f t="shared" si="0"/>
        <v>5</v>
      </c>
      <c r="B12" s="16" t="s">
        <v>12</v>
      </c>
      <c r="C12" s="13" t="s">
        <v>13</v>
      </c>
      <c r="D12" s="14">
        <v>68</v>
      </c>
      <c r="E12" s="2"/>
    </row>
    <row r="13" spans="1:5" hidden="1">
      <c r="A13" s="5">
        <f t="shared" si="0"/>
        <v>6</v>
      </c>
      <c r="B13" s="16" t="s">
        <v>14</v>
      </c>
      <c r="C13" s="13" t="s">
        <v>15</v>
      </c>
      <c r="D13" s="14">
        <v>-8483</v>
      </c>
      <c r="E13" s="2"/>
    </row>
    <row r="14" spans="1:5" hidden="1">
      <c r="A14" s="5">
        <f t="shared" si="0"/>
        <v>7</v>
      </c>
      <c r="B14" s="16" t="s">
        <v>16</v>
      </c>
      <c r="C14" s="13" t="s">
        <v>17</v>
      </c>
      <c r="D14" s="14">
        <v>159184</v>
      </c>
      <c r="E14" s="2"/>
    </row>
    <row r="15" spans="1:5" hidden="1">
      <c r="A15" s="5">
        <f t="shared" si="0"/>
        <v>8</v>
      </c>
      <c r="B15" s="17" t="s">
        <v>18</v>
      </c>
      <c r="C15" s="18" t="str">
        <f>"Sum Lines "&amp;A9&amp;" through "&amp;A14</f>
        <v>Sum Lines 2 through 7</v>
      </c>
      <c r="D15" s="19">
        <f>D9-D10-D11-D12-D13-D14</f>
        <v>310974</v>
      </c>
      <c r="E15" s="2"/>
    </row>
    <row r="16" spans="1:5" hidden="1">
      <c r="A16" s="5">
        <f t="shared" si="0"/>
        <v>9</v>
      </c>
      <c r="B16" s="12"/>
      <c r="C16" s="20"/>
      <c r="D16" s="21"/>
      <c r="E16" s="2"/>
    </row>
    <row r="17" spans="1:5" hidden="1">
      <c r="A17" s="5">
        <f t="shared" si="0"/>
        <v>10</v>
      </c>
      <c r="B17" s="12" t="s">
        <v>19</v>
      </c>
      <c r="C17" s="13" t="s">
        <v>20</v>
      </c>
      <c r="D17" s="22">
        <v>0</v>
      </c>
      <c r="E17" s="2"/>
    </row>
    <row r="18" spans="1:5" hidden="1">
      <c r="A18" s="5">
        <f t="shared" si="0"/>
        <v>11</v>
      </c>
      <c r="B18" s="12"/>
      <c r="C18" s="20"/>
      <c r="D18" s="21"/>
      <c r="E18" s="2"/>
    </row>
    <row r="19" spans="1:5" hidden="1">
      <c r="A19" s="5">
        <f t="shared" si="0"/>
        <v>12</v>
      </c>
      <c r="B19" s="12" t="s">
        <v>21</v>
      </c>
      <c r="C19" s="13" t="s">
        <v>22</v>
      </c>
      <c r="D19" s="23">
        <f>D15-D17</f>
        <v>310974</v>
      </c>
      <c r="E19" s="2"/>
    </row>
    <row r="20" spans="1:5" hidden="1">
      <c r="A20" s="5">
        <f t="shared" si="0"/>
        <v>13</v>
      </c>
      <c r="B20" s="12"/>
      <c r="C20" s="13"/>
      <c r="D20" s="24"/>
      <c r="E20" s="2"/>
    </row>
    <row r="21" spans="1:5" hidden="1">
      <c r="A21" s="5">
        <f t="shared" si="0"/>
        <v>14</v>
      </c>
      <c r="B21" s="11" t="s">
        <v>23</v>
      </c>
      <c r="C21" s="20"/>
      <c r="D21" s="21"/>
      <c r="E21" s="2"/>
    </row>
    <row r="22" spans="1:5" hidden="1">
      <c r="A22" s="5">
        <f t="shared" si="0"/>
        <v>15</v>
      </c>
      <c r="B22" s="25" t="s">
        <v>24</v>
      </c>
      <c r="C22" s="13" t="s">
        <v>25</v>
      </c>
      <c r="D22" s="26">
        <f>D15</f>
        <v>310974</v>
      </c>
      <c r="E22" s="2"/>
    </row>
    <row r="23" spans="1:5" hidden="1">
      <c r="A23" s="5">
        <f t="shared" si="0"/>
        <v>16</v>
      </c>
      <c r="B23" s="25" t="s">
        <v>26</v>
      </c>
      <c r="C23" s="13" t="s">
        <v>27</v>
      </c>
      <c r="D23" s="14">
        <f>D22</f>
        <v>310974</v>
      </c>
      <c r="E23" s="2"/>
    </row>
    <row r="24" spans="1:5" hidden="1">
      <c r="A24" s="5">
        <f t="shared" si="0"/>
        <v>17</v>
      </c>
      <c r="B24" s="25" t="s">
        <v>28</v>
      </c>
      <c r="C24" s="13" t="s">
        <v>29</v>
      </c>
      <c r="D24" s="27">
        <f>D22-D23</f>
        <v>0</v>
      </c>
      <c r="E24" s="2"/>
    </row>
    <row r="25" spans="1:5" hidden="1">
      <c r="A25" s="5">
        <f t="shared" si="0"/>
        <v>18</v>
      </c>
      <c r="B25" s="25" t="s">
        <v>30</v>
      </c>
      <c r="C25" s="28" t="s">
        <v>31</v>
      </c>
      <c r="D25" s="29">
        <v>0</v>
      </c>
      <c r="E25" s="25"/>
    </row>
    <row r="26" spans="1:5" hidden="1">
      <c r="A26" s="5">
        <f t="shared" si="0"/>
        <v>19</v>
      </c>
      <c r="B26" s="25" t="s">
        <v>32</v>
      </c>
      <c r="C26" s="25" t="s">
        <v>33</v>
      </c>
      <c r="D26" s="30">
        <f>D25*D24</f>
        <v>0</v>
      </c>
      <c r="E26" s="25"/>
    </row>
    <row r="27" spans="1:5" hidden="1">
      <c r="A27" s="5">
        <f t="shared" si="0"/>
        <v>20</v>
      </c>
      <c r="B27" s="28" t="s">
        <v>34</v>
      </c>
      <c r="C27" s="28" t="s">
        <v>35</v>
      </c>
      <c r="D27" s="31">
        <f>(D24+D26)</f>
        <v>0</v>
      </c>
      <c r="E27" s="32"/>
    </row>
    <row r="28" spans="1:5" hidden="1">
      <c r="A28" s="5">
        <f t="shared" si="0"/>
        <v>21</v>
      </c>
      <c r="B28" s="33"/>
      <c r="C28" s="28"/>
      <c r="D28" s="25"/>
      <c r="E28" s="32"/>
    </row>
    <row r="29" spans="1:5" ht="15.75" hidden="1" thickBot="1">
      <c r="A29" s="5">
        <f t="shared" si="0"/>
        <v>22</v>
      </c>
      <c r="B29" s="33" t="s">
        <v>36</v>
      </c>
      <c r="C29" s="28" t="s">
        <v>37</v>
      </c>
      <c r="D29" s="34">
        <f>D19+D27</f>
        <v>310974</v>
      </c>
      <c r="E29" s="32"/>
    </row>
    <row r="30" spans="1:5" ht="15.75" hidden="1" thickTop="1">
      <c r="A30" s="5">
        <f t="shared" si="0"/>
        <v>23</v>
      </c>
      <c r="B30" s="33"/>
      <c r="C30" s="28"/>
      <c r="D30" s="25"/>
      <c r="E30" s="32"/>
    </row>
    <row r="31" spans="1:5" hidden="1">
      <c r="A31" s="5">
        <f t="shared" si="0"/>
        <v>24</v>
      </c>
      <c r="B31" s="11" t="s">
        <v>38</v>
      </c>
      <c r="C31" s="35"/>
      <c r="D31" s="36"/>
      <c r="E31" s="35"/>
    </row>
    <row r="32" spans="1:5" hidden="1">
      <c r="A32" s="5">
        <f t="shared" si="0"/>
        <v>25</v>
      </c>
      <c r="B32" s="37" t="s">
        <v>39</v>
      </c>
      <c r="C32" s="38" t="s">
        <v>40</v>
      </c>
      <c r="D32" s="22">
        <v>239282.9436287838</v>
      </c>
      <c r="E32" s="35"/>
    </row>
    <row r="33" spans="1:7">
      <c r="A33" s="5">
        <f t="shared" si="0"/>
        <v>26</v>
      </c>
      <c r="B33" s="37"/>
      <c r="C33" s="39"/>
      <c r="D33" s="39"/>
      <c r="E33" s="39"/>
    </row>
    <row r="34" spans="1:7">
      <c r="A34" s="5">
        <f t="shared" si="0"/>
        <v>27</v>
      </c>
      <c r="B34" s="11" t="s">
        <v>41</v>
      </c>
      <c r="C34" s="40"/>
      <c r="D34" s="40"/>
      <c r="E34" s="40"/>
    </row>
    <row r="35" spans="1:7">
      <c r="A35" s="5">
        <f t="shared" si="0"/>
        <v>28</v>
      </c>
      <c r="B35" s="37" t="s">
        <v>42</v>
      </c>
      <c r="C35" s="37"/>
      <c r="D35" s="41">
        <f>+ROUND(F35*1000,2)</f>
        <v>47314.7</v>
      </c>
      <c r="E35" s="37" t="s">
        <v>65</v>
      </c>
      <c r="F35" s="46">
        <v>47.314699998442578</v>
      </c>
      <c r="G35" s="37" t="s">
        <v>43</v>
      </c>
    </row>
    <row r="36" spans="1:7">
      <c r="A36" s="5">
        <f t="shared" si="0"/>
        <v>29</v>
      </c>
      <c r="B36" s="37" t="s">
        <v>44</v>
      </c>
      <c r="C36" s="37" t="s">
        <v>45</v>
      </c>
      <c r="D36" s="41">
        <f>+ROUND(F36*1000,2)</f>
        <v>3940</v>
      </c>
      <c r="E36" s="37" t="s">
        <v>66</v>
      </c>
      <c r="F36" s="46">
        <v>3.94</v>
      </c>
      <c r="G36" s="37" t="s">
        <v>46</v>
      </c>
    </row>
    <row r="37" spans="1:7">
      <c r="A37" s="5">
        <f t="shared" si="0"/>
        <v>30</v>
      </c>
      <c r="B37" s="37" t="s">
        <v>47</v>
      </c>
      <c r="C37" s="37" t="s">
        <v>48</v>
      </c>
      <c r="D37" s="41">
        <f>+ROUND(F37*1000,2)</f>
        <v>910</v>
      </c>
      <c r="E37" s="37" t="s">
        <v>68</v>
      </c>
      <c r="F37" s="46">
        <v>0.91</v>
      </c>
      <c r="G37" s="37" t="s">
        <v>49</v>
      </c>
    </row>
    <row r="38" spans="1:7">
      <c r="A38" s="5">
        <f t="shared" si="0"/>
        <v>31</v>
      </c>
      <c r="B38" s="37" t="s">
        <v>50</v>
      </c>
      <c r="C38" s="37" t="s">
        <v>51</v>
      </c>
      <c r="D38" s="41">
        <f>+ROUND(F38*1000,2)</f>
        <v>151.66999999999999</v>
      </c>
      <c r="E38" s="37" t="s">
        <v>67</v>
      </c>
      <c r="F38" s="46">
        <v>0.15166666666666667</v>
      </c>
      <c r="G38" s="37" t="s">
        <v>52</v>
      </c>
    </row>
    <row r="39" spans="1:7">
      <c r="A39" s="5">
        <f t="shared" si="0"/>
        <v>32</v>
      </c>
      <c r="B39" s="37" t="s">
        <v>53</v>
      </c>
      <c r="C39" s="37" t="s">
        <v>54</v>
      </c>
      <c r="D39" s="41">
        <f>+ROUND(F39*1000,2)</f>
        <v>130</v>
      </c>
      <c r="E39" s="37" t="s">
        <v>67</v>
      </c>
      <c r="F39" s="46">
        <v>0.13</v>
      </c>
      <c r="G39" s="37" t="s">
        <v>52</v>
      </c>
    </row>
    <row r="40" spans="1:7">
      <c r="A40" s="5">
        <f t="shared" si="0"/>
        <v>33</v>
      </c>
      <c r="B40" s="37" t="s">
        <v>55</v>
      </c>
      <c r="C40" s="37" t="s">
        <v>56</v>
      </c>
      <c r="D40" s="41">
        <f t="shared" ref="D40:D41" si="1">+ROUND(F40*1000,2)</f>
        <v>9.48</v>
      </c>
      <c r="E40" s="37" t="s">
        <v>57</v>
      </c>
      <c r="F40" s="46">
        <v>9.479166666666667E-3</v>
      </c>
      <c r="G40" s="37" t="s">
        <v>71</v>
      </c>
    </row>
    <row r="41" spans="1:7">
      <c r="A41" s="5">
        <f t="shared" si="0"/>
        <v>34</v>
      </c>
      <c r="B41" s="37" t="s">
        <v>58</v>
      </c>
      <c r="C41" s="37" t="s">
        <v>59</v>
      </c>
      <c r="D41" s="41">
        <f t="shared" si="1"/>
        <v>5.42</v>
      </c>
      <c r="E41" s="37" t="s">
        <v>57</v>
      </c>
      <c r="F41" s="46">
        <v>5.4166666666666669E-3</v>
      </c>
      <c r="G41" s="37" t="s">
        <v>71</v>
      </c>
    </row>
    <row r="42" spans="1:7">
      <c r="A42" s="5"/>
      <c r="B42" s="37"/>
      <c r="C42" s="37"/>
      <c r="D42" s="42"/>
      <c r="E42" s="37"/>
    </row>
    <row r="43" spans="1:7">
      <c r="A43" s="5"/>
      <c r="B43" s="12"/>
      <c r="C43" s="43"/>
      <c r="D43" s="21"/>
      <c r="E43" s="2"/>
    </row>
    <row r="44" spans="1:7" hidden="1">
      <c r="A44" s="44" t="s">
        <v>60</v>
      </c>
      <c r="B44" s="12"/>
      <c r="C44" s="20"/>
      <c r="D44" s="21"/>
      <c r="E44" s="2"/>
    </row>
    <row r="45" spans="1:7" hidden="1">
      <c r="A45" s="45" t="s">
        <v>61</v>
      </c>
      <c r="B45" s="49" t="s">
        <v>62</v>
      </c>
      <c r="C45" s="49"/>
      <c r="D45" s="49"/>
      <c r="E45" s="2"/>
    </row>
    <row r="46" spans="1:7" hidden="1">
      <c r="A46" s="5" t="s">
        <v>63</v>
      </c>
      <c r="B46" s="50" t="s">
        <v>64</v>
      </c>
      <c r="C46" s="50"/>
      <c r="D46" s="50"/>
      <c r="E46" s="2"/>
    </row>
  </sheetData>
  <mergeCells count="5">
    <mergeCell ref="A1:E1"/>
    <mergeCell ref="A2:E2"/>
    <mergeCell ref="A3:E3"/>
    <mergeCell ref="B45:D45"/>
    <mergeCell ref="B46:D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 1 Rates</vt:lpstr>
      <vt:lpstr>CU AC Rate Design</vt:lpstr>
    </vt:vector>
  </TitlesOfParts>
  <Company>BHC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Godsell, Karen</dc:creator>
  <cp:lastModifiedBy>Welbig, Jacki</cp:lastModifiedBy>
  <cp:lastPrinted>2019-10-04T17:27:40Z</cp:lastPrinted>
  <dcterms:created xsi:type="dcterms:W3CDTF">2019-09-12T20:39:00Z</dcterms:created>
  <dcterms:modified xsi:type="dcterms:W3CDTF">2021-05-28T15:27:38Z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