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ckhillscorp.sharepoint.com/sites/RegulatoryHub-BHPInfoFilings/2025 BHP Informational Filing Active/Working Files/"/>
    </mc:Choice>
  </mc:AlternateContent>
  <xr:revisionPtr revIDLastSave="2" documentId="13_ncr:1_{209930CE-6AD1-4667-BAB7-FD1E804A45A9}" xr6:coauthVersionLast="47" xr6:coauthVersionMax="47" xr10:uidLastSave="{05FCC376-91E5-454D-B38A-8602BAF99C17}"/>
  <bookViews>
    <workbookView xWindow="-108" yWindow="-108" windowWidth="23256" windowHeight="13896" activeTab="4" xr2:uid="{AF8CF46B-A2E6-40A9-A5EE-12392F4EC8C8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  <sheet name="BHP WP10 Plant in Service" sheetId="9" r:id="rId6"/>
    <sheet name="BHP WP11 Property Tax Expense" sheetId="7" r:id="rId7"/>
    <sheet name="BHP WP12 ADIT" sheetId="10" r:id="rId8"/>
    <sheet name="BHP WP13 Accum Reserve" sheetId="12" r:id="rId9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lientMatter" hidden="1">"b1"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Library" hidden="1">"a1"</definedName>
    <definedName name="MAY" hidden="1">{#N/A,#N/A,FALSE,"EMPPAY"}</definedName>
    <definedName name="_xlnm.Print_Area" localSheetId="2">'BHP WP1 A&amp;G'!$A$1:$D$37</definedName>
    <definedName name="_xlnm.Print_Area" localSheetId="5">'BHP WP10 Plant in Service'!$A$1:$M$28</definedName>
    <definedName name="_xlnm.Print_Area" localSheetId="3">'BHP WP4 Transmission Assets'!$A$1:$G$52</definedName>
    <definedName name="_xlnm.Print_Area" localSheetId="4">'BHP WP9 Accum Depr'!$A$1:$O$28</definedName>
    <definedName name="_xlnm.Print_Area" localSheetId="1">'Capital True up References'!$A$1:$P$104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xx" hidden="1">{#N/A,#N/A,FALSE,"EMPPAY"}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0" l="1"/>
  <c r="F22" i="10"/>
  <c r="G14" i="10" l="1"/>
  <c r="F14" i="10"/>
  <c r="A29" i="9"/>
  <c r="A30" i="9" s="1"/>
  <c r="K24" i="6"/>
  <c r="M23" i="6" l="1"/>
  <c r="M22" i="6"/>
  <c r="M21" i="6"/>
  <c r="M20" i="6"/>
  <c r="M19" i="6"/>
  <c r="M18" i="6"/>
  <c r="M17" i="6"/>
  <c r="M16" i="6"/>
  <c r="M15" i="6"/>
  <c r="O15" i="6" s="1"/>
  <c r="M14" i="6"/>
  <c r="O14" i="6" s="1"/>
  <c r="M13" i="6"/>
  <c r="O13" i="6" s="1"/>
  <c r="M12" i="6"/>
  <c r="O12" i="6" s="1"/>
  <c r="M11" i="6"/>
  <c r="M24" i="6" l="1"/>
  <c r="O11" i="6"/>
  <c r="H28" i="12"/>
  <c r="G28" i="12"/>
  <c r="F28" i="12"/>
  <c r="E28" i="12"/>
  <c r="D28" i="12"/>
  <c r="I27" i="12"/>
  <c r="H27" i="12"/>
  <c r="G27" i="12"/>
  <c r="F27" i="12"/>
  <c r="E27" i="12"/>
  <c r="J26" i="12"/>
  <c r="I26" i="12"/>
  <c r="H26" i="12"/>
  <c r="G26" i="12"/>
  <c r="F26" i="12"/>
  <c r="K25" i="12"/>
  <c r="J25" i="12"/>
  <c r="I25" i="12"/>
  <c r="H25" i="12"/>
  <c r="G25" i="12"/>
  <c r="L24" i="12"/>
  <c r="K24" i="12"/>
  <c r="J24" i="12"/>
  <c r="I24" i="12"/>
  <c r="H24" i="12"/>
  <c r="M23" i="12"/>
  <c r="L23" i="12"/>
  <c r="K23" i="12"/>
  <c r="J23" i="12"/>
  <c r="I23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N11" i="12"/>
  <c r="M11" i="12"/>
  <c r="L11" i="12"/>
  <c r="K11" i="12"/>
  <c r="C11" i="12"/>
  <c r="B11" i="12"/>
  <c r="N28" i="12"/>
  <c r="M28" i="12"/>
  <c r="L28" i="12"/>
  <c r="K28" i="12"/>
  <c r="J28" i="12"/>
  <c r="I28" i="12"/>
  <c r="C28" i="12"/>
  <c r="B28" i="12"/>
  <c r="N27" i="12"/>
  <c r="M27" i="12"/>
  <c r="L27" i="12"/>
  <c r="K27" i="12"/>
  <c r="J27" i="12"/>
  <c r="D27" i="12"/>
  <c r="C27" i="12"/>
  <c r="B27" i="12"/>
  <c r="N26" i="12"/>
  <c r="M26" i="12"/>
  <c r="L26" i="12"/>
  <c r="K26" i="12"/>
  <c r="E26" i="12"/>
  <c r="D26" i="12"/>
  <c r="C26" i="12"/>
  <c r="B26" i="12"/>
  <c r="N25" i="12"/>
  <c r="M25" i="12"/>
  <c r="L25" i="12"/>
  <c r="F25" i="12"/>
  <c r="E25" i="12"/>
  <c r="D25" i="12"/>
  <c r="C25" i="12"/>
  <c r="B25" i="12"/>
  <c r="N24" i="12"/>
  <c r="M24" i="12"/>
  <c r="G24" i="12"/>
  <c r="F24" i="12"/>
  <c r="E24" i="12"/>
  <c r="D24" i="12"/>
  <c r="C24" i="12"/>
  <c r="B24" i="12"/>
  <c r="N23" i="12"/>
  <c r="J11" i="12"/>
  <c r="I11" i="12"/>
  <c r="H23" i="12"/>
  <c r="G23" i="12"/>
  <c r="F23" i="12"/>
  <c r="E23" i="12"/>
  <c r="D23" i="12"/>
  <c r="C23" i="12"/>
  <c r="B23" i="12"/>
  <c r="F29" i="12" l="1"/>
  <c r="H29" i="12"/>
  <c r="E29" i="12"/>
  <c r="J29" i="12"/>
  <c r="K29" i="12"/>
  <c r="G29" i="12"/>
  <c r="N29" i="12"/>
  <c r="B29" i="12"/>
  <c r="L29" i="12"/>
  <c r="I29" i="12"/>
  <c r="C29" i="12"/>
  <c r="M29" i="12"/>
  <c r="D29" i="12"/>
  <c r="D11" i="12"/>
  <c r="E11" i="12"/>
  <c r="F11" i="12"/>
  <c r="G11" i="12"/>
  <c r="H11" i="12"/>
  <c r="I23" i="9" l="1"/>
  <c r="G11" i="7" l="1"/>
  <c r="K74" i="5" l="1"/>
  <c r="C12" i="9" l="1"/>
  <c r="C13" i="9"/>
  <c r="C14" i="9"/>
  <c r="C15" i="9"/>
  <c r="C16" i="9"/>
  <c r="C17" i="9"/>
  <c r="C18" i="9"/>
  <c r="C19" i="9"/>
  <c r="C20" i="9"/>
  <c r="C21" i="9"/>
  <c r="C22" i="9"/>
  <c r="C23" i="9"/>
  <c r="C11" i="9"/>
  <c r="G42" i="2"/>
  <c r="M12" i="9" l="1"/>
  <c r="M13" i="9"/>
  <c r="M14" i="9"/>
  <c r="M15" i="9"/>
  <c r="M16" i="9"/>
  <c r="M17" i="9"/>
  <c r="M18" i="9"/>
  <c r="M19" i="9"/>
  <c r="M20" i="9"/>
  <c r="M21" i="9"/>
  <c r="M22" i="9"/>
  <c r="M23" i="9"/>
  <c r="M11" i="9"/>
  <c r="I24" i="9"/>
  <c r="A30" i="6" l="1"/>
  <c r="G15" i="7" l="1"/>
  <c r="G45" i="2" l="1"/>
  <c r="E42" i="2"/>
  <c r="E45" i="2" s="1"/>
  <c r="E31" i="2"/>
  <c r="G20" i="2"/>
  <c r="G25" i="2" s="1"/>
  <c r="G33" i="2" s="1"/>
  <c r="G37" i="2" s="1"/>
  <c r="E16" i="2"/>
  <c r="E20" i="2" s="1"/>
  <c r="E25" i="2" s="1"/>
  <c r="E33" i="2" l="1"/>
  <c r="E37" i="2" s="1"/>
  <c r="G47" i="2"/>
  <c r="E47" i="2" l="1"/>
  <c r="D14" i="1" l="1"/>
  <c r="F20" i="10" l="1"/>
  <c r="H21" i="10" l="1"/>
  <c r="G20" i="10" l="1"/>
  <c r="H18" i="10"/>
  <c r="H20" i="10" l="1"/>
  <c r="H22" i="10" s="1"/>
  <c r="H13" i="10"/>
  <c r="H11" i="10"/>
  <c r="H14" i="10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K24" i="9"/>
  <c r="G24" i="9"/>
  <c r="E24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M24" i="9" l="1"/>
  <c r="A11" i="7" l="1"/>
  <c r="A12" i="7" s="1"/>
  <c r="A13" i="7" s="1"/>
  <c r="A14" i="7" s="1"/>
  <c r="A15" i="7" s="1"/>
  <c r="A16" i="7" s="1"/>
  <c r="I2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1" i="6" s="1"/>
  <c r="E24" i="6"/>
  <c r="K104" i="5" l="1"/>
  <c r="G24" i="6" l="1"/>
  <c r="G3" i="2" l="1"/>
  <c r="N80" i="5" l="1"/>
  <c r="N81" i="5" s="1"/>
  <c r="N50" i="5"/>
  <c r="N51" i="5" s="1"/>
  <c r="M80" i="5" l="1"/>
  <c r="M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D31" i="1" l="1"/>
  <c r="F114" i="2"/>
  <c r="F115" i="2" s="1"/>
  <c r="H118" i="1"/>
  <c r="H119" i="1" s="1"/>
  <c r="D23" i="1"/>
  <c r="D25" i="1" s="1"/>
  <c r="O16" i="6" l="1"/>
  <c r="O17" i="6" l="1"/>
  <c r="O18" i="6" l="1"/>
  <c r="O19" i="6" l="1"/>
  <c r="O20" i="6" l="1"/>
  <c r="O21" i="6" l="1"/>
  <c r="O22" i="6" l="1"/>
  <c r="O23" i="6" l="1"/>
  <c r="O24" i="6" s="1"/>
</calcChain>
</file>

<file path=xl/sharedStrings.xml><?xml version="1.0" encoding="utf-8"?>
<sst xmlns="http://schemas.openxmlformats.org/spreadsheetml/2006/main" count="737" uniqueCount="478">
  <si>
    <t>Black Hills Power, Inc.</t>
  </si>
  <si>
    <t>Cost of Service Formula Reference Changes</t>
  </si>
  <si>
    <t>Per Tariff and As Filed</t>
  </si>
  <si>
    <t>Updated Reference (Note 3)</t>
  </si>
  <si>
    <t>(1)</t>
  </si>
  <si>
    <t>(2)</t>
  </si>
  <si>
    <t>Form No. 1</t>
  </si>
  <si>
    <t>Line</t>
  </si>
  <si>
    <t>Page, Line, Col.</t>
  </si>
  <si>
    <t>No.</t>
  </si>
  <si>
    <t>RATE BASE:</t>
  </si>
  <si>
    <t>GROSS PLANT IN SERVICE</t>
  </si>
  <si>
    <t>(Note H)</t>
  </si>
  <si>
    <t xml:space="preserve">  Production</t>
  </si>
  <si>
    <t>205.46.g</t>
  </si>
  <si>
    <t>204-207.46.g See Workpaper 6. line 1, (m)</t>
  </si>
  <si>
    <t xml:space="preserve">  Transmission</t>
  </si>
  <si>
    <t>207.58.g</t>
  </si>
  <si>
    <t>204-207.58.g See Workpaper 6. line 2, (m)</t>
  </si>
  <si>
    <t xml:space="preserve">  Distribution</t>
  </si>
  <si>
    <t>207.75.g</t>
  </si>
  <si>
    <t>204-207.75.g See Workpaper 6. line 3, (m)</t>
  </si>
  <si>
    <t xml:space="preserve">  General &amp; Intangible</t>
  </si>
  <si>
    <t>See Workpaper 4</t>
  </si>
  <si>
    <t>BHP-Workpaper 6, line 4, (m)</t>
  </si>
  <si>
    <t xml:space="preserve">  Allocated Plant</t>
  </si>
  <si>
    <t>See Workpaper 5</t>
  </si>
  <si>
    <t>BHP-Workpaper 6, line 5, (m)</t>
  </si>
  <si>
    <t xml:space="preserve">  Communication System</t>
  </si>
  <si>
    <t>BHP-Workpaper 6, line 6, (m)</t>
  </si>
  <si>
    <t xml:space="preserve">  Common</t>
  </si>
  <si>
    <t>356.1</t>
  </si>
  <si>
    <t>Workpaper 6, line 7, (m)</t>
  </si>
  <si>
    <t>TOTAL GROSS PLANT</t>
  </si>
  <si>
    <t>(sum lines 1 - 7)</t>
  </si>
  <si>
    <t>ACCUMULATED DEPRECIATION</t>
  </si>
  <si>
    <t>219.20-24.c</t>
  </si>
  <si>
    <t>BHP-Workpaper 6, line 11, (n)</t>
  </si>
  <si>
    <t>219.25.c</t>
  </si>
  <si>
    <t>BHP-Workpaper 6, line 12, (n)</t>
  </si>
  <si>
    <t>219.26.c</t>
  </si>
  <si>
    <t>BHP-Workpaper 6, line 13, (n)</t>
  </si>
  <si>
    <t>219.28.c</t>
  </si>
  <si>
    <t>BHP-Workpaper 6, line 14, (n)</t>
  </si>
  <si>
    <t>BHP-Workpaper 6, line 15, (n)</t>
  </si>
  <si>
    <t>BHP-Workpaper 6, line 16, (n)</t>
  </si>
  <si>
    <t>BHP-Workpaper 6, line 17, (n)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</si>
  <si>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</si>
  <si>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</si>
  <si>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</si>
  <si>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</si>
  <si>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</si>
  <si>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</si>
  <si>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</si>
  <si>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</si>
  <si>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</si>
  <si>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</si>
  <si>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</si>
  <si>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</si>
  <si>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</si>
  <si>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</si>
  <si>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</si>
  <si>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>(Notes A &amp; H)</t>
  </si>
  <si>
    <t xml:space="preserve">  Account No. 281 (enter negative)</t>
  </si>
  <si>
    <t>273.8.k</t>
  </si>
  <si>
    <t>BHP-Workpaper 6, line 31, ( c)</t>
  </si>
  <si>
    <t xml:space="preserve">  Account No. 282 (enter negative)</t>
  </si>
  <si>
    <t>275.2.k</t>
  </si>
  <si>
    <t>BHP-Workpaper 12, line 5, ( e)</t>
  </si>
  <si>
    <t xml:space="preserve">  Account No. 283 (enter negative)</t>
  </si>
  <si>
    <t>277.9.k</t>
  </si>
  <si>
    <t>BHP-Workpaper 6, line 33, ( c)</t>
  </si>
  <si>
    <t xml:space="preserve">  Account No. 190 </t>
  </si>
  <si>
    <t>234.8.c</t>
  </si>
  <si>
    <t>BHP-Workpaper 6, line 34, ( c)</t>
  </si>
  <si>
    <t>34a</t>
  </si>
  <si>
    <t xml:space="preserve">  EDIT/DDIT (Net) - Transmission Only</t>
  </si>
  <si>
    <t>Worksheet EDIT-DDIT-Tracking (line 358, col (j))</t>
  </si>
  <si>
    <t xml:space="preserve">  Account No. 255 (enter negative)</t>
  </si>
  <si>
    <t>267.8.h</t>
  </si>
  <si>
    <t>BHP-Workpaper 6, line 35, ( c)</t>
  </si>
  <si>
    <t xml:space="preserve">  FAS 109 Adjustment</t>
  </si>
  <si>
    <t>(232.1.f - 278.1.f - 278.3.f)*.35</t>
  </si>
  <si>
    <t>BHP-Workpaper 12, line 15, ( e)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</si>
  <si>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</si>
  <si>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</si>
  <si>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</si>
  <si>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</si>
  <si>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</si>
  <si>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</si>
  <si>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</si>
  <si>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</si>
  <si>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</si>
  <si>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BHP-Workpaper 6, line 43, ( c)</t>
  </si>
  <si>
    <t>227.8.c</t>
  </si>
  <si>
    <t>BHP-Workpaper 6, line 44, ( c)</t>
  </si>
  <si>
    <t xml:space="preserve">  Prepayments (Account 165)</t>
  </si>
  <si>
    <t>111.57.d</t>
  </si>
  <si>
    <t>BHP-Workpaper 6, line 45, ( c)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</si>
  <si>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</si>
  <si>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</si>
  <si>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</si>
  <si>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</si>
  <si>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</si>
  <si>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</si>
  <si>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</si>
  <si>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</si>
  <si>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>320-323.112.b</t>
  </si>
  <si>
    <t xml:space="preserve">    Less: Account 565 and 561</t>
  </si>
  <si>
    <t>321.84-92.b &amp; 96.b</t>
  </si>
  <si>
    <t>320-323.85-92.b &amp; 96.b</t>
  </si>
  <si>
    <t xml:space="preserve">  A&amp;G</t>
  </si>
  <si>
    <t>323.194.b</t>
  </si>
  <si>
    <t>320-323.194.b</t>
  </si>
  <si>
    <t xml:space="preserve">    Less FERC Annual Fees  (Note D)</t>
  </si>
  <si>
    <t>350.1.b</t>
  </si>
  <si>
    <t>350-351.1.b,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</si>
  <si>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</si>
  <si>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</si>
  <si>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</si>
  <si>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</si>
  <si>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</si>
  <si>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</si>
  <si>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</si>
  <si>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</si>
  <si>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</si>
  <si>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</si>
  <si>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</si>
  <si>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</si>
  <si>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>line 2 x BHP-Workpaper 5, line 11</t>
  </si>
  <si>
    <t xml:space="preserve">  General &amp; intangible</t>
  </si>
  <si>
    <t>336.10.b &amp; 336.1.d&amp;e</t>
  </si>
  <si>
    <t>(line 4 + line 6) x BHP-Workpaper 5, line 25</t>
  </si>
  <si>
    <t>336.11.b</t>
  </si>
  <si>
    <t>336-337.11.b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</si>
  <si>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</si>
  <si>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</si>
  <si>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</si>
  <si>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</si>
  <si>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>263.3i, 263.4i, 263.12i</t>
  </si>
  <si>
    <t>262-263.1l, 262-263.2l, 262-263.4l</t>
  </si>
  <si>
    <t xml:space="preserve">          Highway and vehicle</t>
  </si>
  <si>
    <t>263.i</t>
  </si>
  <si>
    <t>262-263.l</t>
  </si>
  <si>
    <t xml:space="preserve">  PLANT RELATED</t>
  </si>
  <si>
    <t xml:space="preserve">         Property</t>
  </si>
  <si>
    <t>263.23i</t>
  </si>
  <si>
    <t>See BHP Workpaper 11, Line 5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</si>
  <si>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</si>
  <si>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</si>
  <si>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</si>
  <si>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</si>
  <si>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</si>
  <si>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</si>
  <si>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</si>
  <si>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</si>
  <si>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</si>
  <si>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Amortization of EDIT/DDIT (Net) (Note J)</t>
  </si>
  <si>
    <t>Worksheet EDIT-DDIT-Tracking (line 355, col (h))</t>
  </si>
  <si>
    <t>Total Income Taxes</t>
  </si>
  <si>
    <t>(line 79 * line 86) - (line 82)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</si>
  <si>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</si>
  <si>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</si>
  <si>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</si>
  <si>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</si>
  <si>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(Estimated Service Year ATRR 2023)</t>
  </si>
  <si>
    <t>TRUE-UP AMOUNT TO BE (REFUNDED)/PAID (line 88 - line 90)</t>
  </si>
  <si>
    <t>SUPPORTING CALCULATIONS AND NOTES</t>
  </si>
  <si>
    <t>TRANSMISSION PLANT INCLUDED IN JOINT TARIFF RATES</t>
  </si>
  <si>
    <t>Form 1 Reference</t>
  </si>
  <si>
    <t xml:space="preserve">Total transmission plant </t>
  </si>
  <si>
    <t>Column (3) line 2</t>
  </si>
  <si>
    <t xml:space="preserve">Less transmission plant excluded from Common Use Facilities </t>
  </si>
  <si>
    <t>Company Records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</si>
  <si>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</si>
  <si>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</si>
  <si>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</si>
  <si>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</si>
  <si>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</si>
  <si>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</si>
  <si>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</si>
  <si>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</si>
  <si>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</si>
  <si>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</si>
  <si>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</si>
  <si>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</si>
  <si>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</si>
  <si>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</si>
  <si>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</si>
  <si>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</si>
  <si>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</si>
  <si>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</si>
  <si>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</si>
  <si>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</si>
  <si>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</si>
  <si>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</si>
  <si>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</si>
  <si>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</si>
  <si>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</si>
  <si>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</si>
  <si>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</si>
  <si>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</si>
  <si>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</si>
  <si>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</si>
  <si>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</si>
  <si>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</si>
  <si>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</si>
  <si>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>354-355.21.b</t>
  </si>
  <si>
    <t xml:space="preserve">  Total Wages Expense</t>
  </si>
  <si>
    <t>354.28.b</t>
  </si>
  <si>
    <t>354-355.28.b</t>
  </si>
  <si>
    <t xml:space="preserve">  Less:  A&amp;G Wages</t>
  </si>
  <si>
    <t>354.27.b</t>
  </si>
  <si>
    <t>354-355.27.b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</si>
  <si>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</si>
  <si>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</si>
  <si>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</si>
  <si>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</si>
  <si>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</si>
  <si>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</si>
  <si>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</si>
  <si>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</si>
  <si>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</si>
  <si>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</si>
  <si>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114-117, sum of 62.c through 66.c</t>
  </si>
  <si>
    <t>Preferred Dividends</t>
  </si>
  <si>
    <t>118.29.c (positive number)</t>
  </si>
  <si>
    <t>118-119.29.c (positive number)</t>
  </si>
  <si>
    <t>Development of Common Stock:</t>
  </si>
  <si>
    <t>Proprietary Capital</t>
  </si>
  <si>
    <t>112.16.c</t>
  </si>
  <si>
    <t>112-113.16.c</t>
  </si>
  <si>
    <t>Less:  Preferred Stock</t>
  </si>
  <si>
    <t>112.3.c</t>
  </si>
  <si>
    <t>112-113.3.c</t>
  </si>
  <si>
    <t>Less:  Undistributed Earnings</t>
  </si>
  <si>
    <t>112.12.c (enter negative)</t>
  </si>
  <si>
    <t>112-113.12.c (enter negative)</t>
  </si>
  <si>
    <t>Less:  Accum Other Comp Inc</t>
  </si>
  <si>
    <t>112.15.c (enter negative)</t>
  </si>
  <si>
    <t>112-113.15.c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</si>
  <si>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</si>
  <si>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</si>
  <si>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</si>
  <si>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</si>
  <si>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>112-113.24.c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</si>
  <si>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</si>
  <si>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</si>
  <si>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</si>
  <si>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</si>
  <si>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</si>
  <si>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</si>
  <si>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</si>
  <si>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</si>
  <si>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Capital True Up</t>
  </si>
  <si>
    <t>Per Tariff</t>
  </si>
  <si>
    <t>The True-Up Adjustment component of the Formula Rate for each Rate Year beginning with rates effective January 1, 2010 shall be determined as follows:</t>
  </si>
  <si>
    <t>(i)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</si>
  <si>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</si>
  <si>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</si>
  <si>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</si>
  <si>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</si>
  <si>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</si>
  <si>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</si>
  <si>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</si>
  <si>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</si>
  <si>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</si>
  <si>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</si>
  <si>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</si>
  <si>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</si>
  <si>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</si>
  <si>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</si>
  <si>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</si>
  <si>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</si>
  <si>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</si>
  <si>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</si>
  <si>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</si>
  <si>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</si>
  <si>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</si>
  <si>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</si>
  <si>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</si>
  <si>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</si>
  <si>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</si>
  <si>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</si>
  <si>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</si>
  <si>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</si>
  <si>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</si>
  <si>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</si>
  <si>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</si>
  <si>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</si>
  <si>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</si>
  <si>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</si>
  <si>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</si>
  <si>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</si>
  <si>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</si>
  <si>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</si>
  <si>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</si>
  <si>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</si>
  <si>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</si>
  <si>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</si>
  <si>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</si>
  <si>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</si>
  <si>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</si>
  <si>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</si>
  <si>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</si>
  <si>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</si>
  <si>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</si>
  <si>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</si>
  <si>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</si>
  <si>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</si>
  <si>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</si>
  <si>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</si>
  <si>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Transmission</t>
  </si>
  <si>
    <t>Schedule 1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</si>
  <si>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</si>
  <si>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</si>
  <si>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</si>
  <si>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</si>
  <si>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</si>
  <si>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</si>
  <si>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</si>
  <si>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</si>
  <si>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</si>
  <si>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</si>
  <si>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</si>
  <si>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</si>
  <si>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</si>
  <si>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</si>
  <si>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</si>
  <si>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</si>
  <si>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</si>
  <si>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</si>
  <si>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</si>
  <si>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</si>
  <si>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</si>
  <si>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Updated References - As Filed</t>
  </si>
  <si>
    <t>True-Up Amount (Transmission see pg 3 line 92 and Schedule 1 see pg 10 line 12)</t>
  </si>
  <si>
    <t>True-Up Amount to be (Refunded)/Paid based on 2023 Actual Costs (A*B)</t>
  </si>
  <si>
    <t>Service Year</t>
  </si>
  <si>
    <t>Workpaper 1</t>
  </si>
  <si>
    <t>Administrative and General Expenses</t>
  </si>
  <si>
    <t>Company Total</t>
  </si>
  <si>
    <t>EPRI Annual Membership Dues</t>
  </si>
  <si>
    <t>335.1.b</t>
  </si>
  <si>
    <t>Regulatory Commission Expenses</t>
  </si>
  <si>
    <t>323.189.b - 350.1.h</t>
  </si>
  <si>
    <t>Account No. 930.1</t>
  </si>
  <si>
    <t>323.191.b</t>
  </si>
  <si>
    <t xml:space="preserve">Less: Safety Related Advertising </t>
  </si>
  <si>
    <r>
      <t>Company Records</t>
    </r>
    <r>
      <rPr>
        <vertAlign val="superscript"/>
        <sz val="10"/>
        <rFont val="Arial"/>
        <family val="2"/>
      </rPr>
      <t>1</t>
    </r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</si>
  <si>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</si>
  <si>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</si>
  <si>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</si>
  <si>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</si>
  <si>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</si>
  <si>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Actual PBOP expense</t>
  </si>
  <si>
    <t>Account No. 920</t>
  </si>
  <si>
    <r>
      <t>Company Records</t>
    </r>
    <r>
      <rPr>
        <vertAlign val="superscript"/>
        <sz val="10"/>
        <rFont val="Arial"/>
        <family val="2"/>
      </rPr>
      <t>2</t>
    </r>
  </si>
  <si>
    <t>Account No. 926</t>
  </si>
  <si>
    <t>Notes:</t>
  </si>
  <si>
    <t>1 - For FERC account no. 930.1, the Company reviews all entries and identifies those that</t>
  </si>
  <si>
    <t>are safety related advertising.</t>
  </si>
  <si>
    <t>2 - For FERC account nos. 920 and 926, the Company reviews all entries and identifies the</t>
  </si>
  <si>
    <t>PBOP expenses to be removed from A&amp;G.</t>
  </si>
  <si>
    <t>TP</t>
  </si>
  <si>
    <t>Workpaper 4</t>
  </si>
  <si>
    <t>Transmission Assets as of 12/31/2023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</si>
  <si>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</si>
  <si>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</si>
  <si>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</si>
  <si>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</si>
  <si>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</si>
  <si>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</si>
  <si>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</si>
  <si>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</si>
  <si>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</si>
  <si>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</si>
  <si>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</si>
  <si>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</si>
  <si>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</si>
  <si>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</si>
  <si>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</si>
  <si>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</si>
  <si>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</si>
  <si>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</si>
  <si>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</si>
  <si>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</si>
  <si>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</si>
  <si>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</si>
  <si>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</si>
  <si>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</si>
  <si>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</si>
  <si>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</si>
  <si>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</si>
  <si>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</si>
  <si>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Note:</t>
  </si>
  <si>
    <t>This schedule reflects the transmission and distribution plant determined by Commission order to be</t>
  </si>
  <si>
    <t xml:space="preserve">  state-jurisdictional and removed from Common Use Facilities. The jurisdictional split was established in</t>
  </si>
  <si>
    <t xml:space="preserve">  FERC Docket No. ER08-1584, the docket that established this formula rate.</t>
  </si>
  <si>
    <t>WORKPAPER 9</t>
  </si>
  <si>
    <t>General Plant Accumulated Depreciation by Plant Account</t>
  </si>
  <si>
    <t>(f)6</t>
  </si>
  <si>
    <r>
      <t>(b)</t>
    </r>
    <r>
      <rPr>
        <sz val="12"/>
        <rFont val="Calibri"/>
        <family val="2"/>
      </rPr>
      <t>₁</t>
    </r>
  </si>
  <si>
    <r>
      <t>(c)</t>
    </r>
    <r>
      <rPr>
        <sz val="12"/>
        <rFont val="Calibri"/>
        <family val="2"/>
      </rPr>
      <t>₂</t>
    </r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</si>
  <si>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</si>
  <si>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</si>
  <si>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(e)5</t>
  </si>
  <si>
    <t>(b) + (c) + (d) - (e)</t>
  </si>
  <si>
    <t xml:space="preserve">General Plant  </t>
  </si>
  <si>
    <t>Communication</t>
  </si>
  <si>
    <t>Right of Use Asset</t>
  </si>
  <si>
    <t>Depreciation</t>
  </si>
  <si>
    <t xml:space="preserve">Total General and  </t>
  </si>
  <si>
    <t>Date</t>
  </si>
  <si>
    <t>Electric</t>
  </si>
  <si>
    <t>System</t>
  </si>
  <si>
    <t>Horizon Point</t>
  </si>
  <si>
    <t>Amortiztion</t>
  </si>
  <si>
    <t>Adjustment</t>
  </si>
  <si>
    <t>Intangible Plant</t>
  </si>
  <si>
    <t>Account No. 108</t>
  </si>
  <si>
    <t>13 month average</t>
  </si>
  <si>
    <t>1 - General Plant Electric - Plant Accounts 389,390,391,392,393,394</t>
  </si>
  <si>
    <t>2 - Communication System - Plant Accounts 397</t>
  </si>
  <si>
    <t>3 - Horizon Point Building - From Company Records</t>
  </si>
  <si>
    <t>4 - Leased Asset from company records</t>
  </si>
  <si>
    <t>5 - Depreciation adjustment from WP13</t>
  </si>
  <si>
    <t>6 - Total General Intangible Plant - FERC Form 1 219.28c</t>
  </si>
  <si>
    <t>WORKPAPER 10</t>
  </si>
  <si>
    <t>General Plant Plant In Service by Plant Account</t>
  </si>
  <si>
    <t>(f)5</t>
  </si>
  <si>
    <t>(b) + (c)</t>
  </si>
  <si>
    <t>Right of Use</t>
  </si>
  <si>
    <t>Asset</t>
  </si>
  <si>
    <t>Account No. 180</t>
  </si>
  <si>
    <t>1 - General Plant Electric - Plant Accounts 389,390,391,392,393,394, 395, 396, 398</t>
  </si>
  <si>
    <t>4 - Other Tangible Property - FERC Form 1 207.97.g</t>
  </si>
  <si>
    <t>5 - Total General Intangible Plant - FERC Form 1 207.99</t>
  </si>
  <si>
    <t>WORKPAPER 11</t>
  </si>
  <si>
    <t>Property Tax Adjustment for Horizon Point</t>
  </si>
  <si>
    <t>( c)</t>
  </si>
  <si>
    <t>Reference</t>
  </si>
  <si>
    <t>Amount</t>
  </si>
  <si>
    <t>Property Tax Expense Total</t>
  </si>
  <si>
    <t>262-263.6-9l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</si>
  <si>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</si>
  <si>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</si>
  <si>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</si>
  <si>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</si>
  <si>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</si>
  <si>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(d)</t>
  </si>
  <si>
    <t>(e)</t>
  </si>
  <si>
    <t>Beginning Balance</t>
  </si>
  <si>
    <t>Ending Balance</t>
  </si>
  <si>
    <t>Average Balance</t>
  </si>
  <si>
    <t>Account No. 282 (enter negative)</t>
  </si>
  <si>
    <t>112-113.63.d,c</t>
  </si>
  <si>
    <t xml:space="preserve">  Less:</t>
  </si>
  <si>
    <t>SC Calc</t>
  </si>
  <si>
    <t>Net Account No. 282</t>
  </si>
  <si>
    <t>Line 1 - Line 3 - Line 4</t>
  </si>
  <si>
    <t>AFUDC FAS 109</t>
  </si>
  <si>
    <t>232.3.b,f</t>
  </si>
  <si>
    <t>Tax Rate</t>
  </si>
  <si>
    <t>Line 11 + Line 12 - Line 13</t>
  </si>
  <si>
    <t>Accumulated Reserve Reconciliation from Book Rates to FERC Rates</t>
  </si>
  <si>
    <t>Book Depreciation</t>
  </si>
  <si>
    <t>Steam Production</t>
  </si>
  <si>
    <t>Other Production</t>
  </si>
  <si>
    <t>Distribution</t>
  </si>
  <si>
    <t>General Plant</t>
  </si>
  <si>
    <t>Total Book Depreciation</t>
  </si>
  <si>
    <t>Ref 219.29.c</t>
  </si>
  <si>
    <t>Adjustment to FERC:</t>
  </si>
  <si>
    <t>Total FERC Adjustments</t>
  </si>
  <si>
    <t>FERC Depreciation</t>
  </si>
  <si>
    <t>Total FERC Depreciation</t>
  </si>
  <si>
    <t>Ref 219.29.c Footnote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</si>
</sst>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  <numFmt numFmtId="189" formatCode="&quot;$&quot;#,##0"/>
  </numFmts>
  <fonts count="86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  <font>
      <vertAlign val="subscript"/>
      <sz val="10"/>
      <name val="Arial"/>
      <family val="2"/>
    </font>
    <font>
      <sz val="11"/>
      <name val="Arial MT"/>
    </font>
    <font>
      <sz val="10"/>
      <name val="Courier"/>
    </font>
    <font>
      <sz val="10"/>
      <name val="Arial Unicode MS"/>
    </font>
    <font>
      <b/>
      <sz val="12"/>
      <name val="Arial MT"/>
    </font>
    <font>
      <sz val="10"/>
      <color rgb="FF00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36">
    <xf numFmtId="164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38" fontId="9" fillId="0" borderId="0" applyBorder="0" applyAlignment="0"/>
    <xf numFmtId="167" fontId="10" fillId="20" borderId="4">
      <alignment horizontal="center" vertical="center"/>
    </xf>
    <xf numFmtId="168" fontId="3" fillId="0" borderId="5">
      <alignment horizontal="left"/>
    </xf>
    <xf numFmtId="0" fontId="11" fillId="0" borderId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169" fontId="14" fillId="0" borderId="6" applyNumberFormat="0" applyFill="0" applyAlignment="0" applyProtection="0">
      <alignment horizontal="center"/>
    </xf>
    <xf numFmtId="170" fontId="14" fillId="0" borderId="1" applyFill="0" applyAlignment="0" applyProtection="0">
      <alignment horizontal="center"/>
    </xf>
    <xf numFmtId="38" fontId="3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7" applyFill="0">
      <alignment horizontal="right"/>
    </xf>
    <xf numFmtId="37" fontId="15" fillId="0" borderId="0">
      <alignment horizontal="right"/>
    </xf>
    <xf numFmtId="0" fontId="16" fillId="0" borderId="0" applyFill="0">
      <alignment vertical="top"/>
    </xf>
    <xf numFmtId="0" fontId="17" fillId="0" borderId="0" applyFill="0">
      <alignment horizontal="left" vertical="top"/>
    </xf>
    <xf numFmtId="37" fontId="15" fillId="0" borderId="3" applyFill="0">
      <alignment horizontal="right"/>
    </xf>
    <xf numFmtId="0" fontId="3" fillId="0" borderId="0" applyNumberFormat="0" applyFont="0" applyAlignment="0"/>
    <xf numFmtId="0" fontId="16" fillId="0" borderId="0" applyFill="0">
      <alignment wrapText="1"/>
    </xf>
    <xf numFmtId="0" fontId="17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20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1" fillId="0" borderId="0" applyFill="0">
      <alignment vertical="center" wrapText="1"/>
    </xf>
    <xf numFmtId="0" fontId="22" fillId="0" borderId="0">
      <alignment horizontal="left" vertical="center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8" fillId="0" borderId="0" applyFill="0">
      <alignment horizontal="center" wrapText="1"/>
    </xf>
    <xf numFmtId="0" fontId="29" fillId="21" borderId="8" applyNumberFormat="0" applyAlignment="0" applyProtection="0"/>
    <xf numFmtId="0" fontId="30" fillId="22" borderId="9" applyNumberFormat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5">
      <alignment horizontal="center"/>
    </xf>
    <xf numFmtId="17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3" fillId="0" borderId="0">
      <protection locked="0"/>
    </xf>
    <xf numFmtId="0" fontId="35" fillId="0" borderId="0"/>
    <xf numFmtId="0" fontId="36" fillId="0" borderId="0"/>
    <xf numFmtId="0" fontId="37" fillId="0" borderId="0"/>
    <xf numFmtId="0" fontId="38" fillId="4" borderId="0" applyNumberFormat="0" applyBorder="0" applyAlignment="0" applyProtection="0"/>
    <xf numFmtId="38" fontId="15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44" fillId="0" borderId="15" applyNumberFormat="0" applyFill="0" applyAlignment="0" applyProtection="0"/>
    <xf numFmtId="10" fontId="15" fillId="24" borderId="5" applyNumberFormat="0" applyBorder="0" applyAlignment="0" applyProtection="0"/>
    <xf numFmtId="0" fontId="45" fillId="7" borderId="8" applyNumberFormat="0" applyAlignment="0" applyProtection="0"/>
    <xf numFmtId="0" fontId="15" fillId="23" borderId="0"/>
    <xf numFmtId="0" fontId="46" fillId="0" borderId="16" applyNumberFormat="0" applyFill="0" applyAlignment="0" applyProtection="0"/>
    <xf numFmtId="176" fontId="3" fillId="0" borderId="5">
      <alignment horizontal="center"/>
    </xf>
    <xf numFmtId="177" fontId="47" fillId="0" borderId="0"/>
    <xf numFmtId="17" fontId="48" fillId="0" borderId="0">
      <alignment horizontal="center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9" fillId="25" borderId="0" applyNumberFormat="0" applyBorder="0" applyAlignment="0" applyProtection="0"/>
    <xf numFmtId="43" fontId="50" fillId="0" borderId="0" applyNumberFormat="0" applyFill="0" applyBorder="0" applyAlignment="0" applyProtection="0"/>
    <xf numFmtId="0" fontId="14" fillId="0" borderId="0" applyNumberFormat="0" applyFill="0" applyAlignment="0" applyProtection="0"/>
    <xf numFmtId="37" fontId="51" fillId="0" borderId="0"/>
    <xf numFmtId="180" fontId="52" fillId="0" borderId="0"/>
    <xf numFmtId="164" fontId="5" fillId="0" borderId="0" applyProtection="0"/>
    <xf numFmtId="0" fontId="3" fillId="0" borderId="0"/>
    <xf numFmtId="0" fontId="2" fillId="0" borderId="0"/>
    <xf numFmtId="0" fontId="31" fillId="0" borderId="0"/>
    <xf numFmtId="0" fontId="3" fillId="0" borderId="0"/>
    <xf numFmtId="0" fontId="3" fillId="0" borderId="5">
      <alignment horizontal="center" wrapText="1"/>
    </xf>
    <xf numFmtId="2" fontId="3" fillId="0" borderId="5">
      <alignment horizontal="center"/>
    </xf>
    <xf numFmtId="181" fontId="4" fillId="0" borderId="5" applyFont="0">
      <alignment horizontal="center"/>
    </xf>
    <xf numFmtId="0" fontId="3" fillId="0" borderId="0"/>
    <xf numFmtId="0" fontId="3" fillId="26" borderId="17" applyNumberFormat="0" applyFont="0" applyAlignment="0" applyProtection="0"/>
    <xf numFmtId="1" fontId="3" fillId="0" borderId="5">
      <alignment horizontal="center"/>
    </xf>
    <xf numFmtId="0" fontId="53" fillId="21" borderId="18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4" fillId="0" borderId="6">
      <alignment horizontal="center"/>
    </xf>
    <xf numFmtId="3" fontId="6" fillId="0" borderId="0" applyFont="0" applyFill="0" applyBorder="0" applyAlignment="0" applyProtection="0"/>
    <xf numFmtId="0" fontId="6" fillId="27" borderId="0" applyNumberFormat="0" applyFont="0" applyBorder="0" applyAlignment="0" applyProtection="0"/>
    <xf numFmtId="37" fontId="15" fillId="23" borderId="0" applyFill="0">
      <alignment horizontal="right"/>
    </xf>
    <xf numFmtId="0" fontId="24" fillId="0" borderId="0">
      <alignment horizontal="left"/>
    </xf>
    <xf numFmtId="0" fontId="15" fillId="0" borderId="0" applyFill="0">
      <alignment horizontal="left"/>
    </xf>
    <xf numFmtId="37" fontId="15" fillId="0" borderId="1" applyFill="0">
      <alignment horizontal="right"/>
    </xf>
    <xf numFmtId="0" fontId="4" fillId="0" borderId="5" applyNumberFormat="0" applyFont="0" applyBorder="0">
      <alignment horizontal="right"/>
    </xf>
    <xf numFmtId="0" fontId="55" fillId="0" borderId="0" applyFill="0"/>
    <xf numFmtId="0" fontId="15" fillId="0" borderId="0" applyFill="0">
      <alignment horizontal="left"/>
    </xf>
    <xf numFmtId="182" fontId="15" fillId="0" borderId="1" applyFill="0">
      <alignment horizontal="right"/>
    </xf>
    <xf numFmtId="0" fontId="3" fillId="0" borderId="0" applyNumberFormat="0" applyFont="0" applyBorder="0" applyAlignment="0"/>
    <xf numFmtId="0" fontId="19" fillId="0" borderId="0" applyFill="0">
      <alignment horizontal="left" indent="1"/>
    </xf>
    <xf numFmtId="0" fontId="24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Fill="0" applyBorder="0" applyAlignment="0"/>
    <xf numFmtId="0" fontId="19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56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23" fillId="0" borderId="0">
      <alignment horizontal="left" indent="4"/>
    </xf>
    <xf numFmtId="0" fontId="15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Border="0" applyAlignment="0"/>
    <xf numFmtId="0" fontId="25" fillId="0" borderId="0">
      <alignment horizontal="left" indent="5"/>
    </xf>
    <xf numFmtId="0" fontId="24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Fill="0" applyBorder="0" applyAlignment="0"/>
    <xf numFmtId="0" fontId="27" fillId="0" borderId="0" applyFill="0">
      <alignment horizontal="left" indent="6"/>
    </xf>
    <xf numFmtId="0" fontId="24" fillId="0" borderId="0" applyFill="0">
      <alignment horizontal="left"/>
    </xf>
    <xf numFmtId="38" fontId="57" fillId="28" borderId="1">
      <alignment horizontal="right"/>
    </xf>
    <xf numFmtId="38" fontId="3" fillId="29" borderId="0" applyNumberFormat="0" applyFont="0" applyBorder="0" applyAlignment="0" applyProtection="0"/>
    <xf numFmtId="0" fontId="58" fillId="0" borderId="0" applyNumberFormat="0" applyAlignment="0">
      <alignment horizontal="centerContinuous"/>
    </xf>
    <xf numFmtId="0" fontId="14" fillId="0" borderId="1" applyNumberFormat="0" applyFill="0" applyAlignment="0" applyProtection="0"/>
    <xf numFmtId="37" fontId="59" fillId="0" borderId="0" applyNumberFormat="0">
      <alignment horizontal="left"/>
    </xf>
    <xf numFmtId="183" fontId="3" fillId="0" borderId="5">
      <alignment horizontal="center" wrapText="1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 applyNumberFormat="0" applyFill="0" applyBorder="0" applyProtection="0">
      <alignment horizontal="right" wrapText="1"/>
    </xf>
    <xf numFmtId="184" fontId="3" fillId="0" borderId="0" applyFill="0" applyBorder="0" applyAlignment="0" applyProtection="0">
      <alignment wrapText="1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177" fontId="63" fillId="0" borderId="0"/>
    <xf numFmtId="40" fontId="64" fillId="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37" fontId="15" fillId="28" borderId="0" applyNumberFormat="0" applyBorder="0" applyAlignment="0" applyProtection="0"/>
    <xf numFmtId="37" fontId="15" fillId="0" borderId="0"/>
    <xf numFmtId="3" fontId="67" fillId="0" borderId="15" applyProtection="0"/>
    <xf numFmtId="0" fontId="68" fillId="0" borderId="0" applyNumberFormat="0" applyFill="0" applyBorder="0" applyAlignment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9" fontId="3" fillId="0" borderId="0" applyFont="0" applyFill="0" applyBorder="0" applyAlignment="0" applyProtection="0"/>
    <xf numFmtId="0" fontId="78" fillId="0" borderId="0"/>
    <xf numFmtId="38" fontId="78" fillId="0" borderId="0" applyFont="0" applyFill="0" applyBorder="0" applyAlignment="0" applyProtection="0"/>
    <xf numFmtId="6" fontId="78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79" fillId="0" borderId="6">
      <alignment horizontal="center"/>
    </xf>
    <xf numFmtId="3" fontId="78" fillId="0" borderId="0" applyFont="0" applyFill="0" applyBorder="0" applyAlignment="0" applyProtection="0"/>
    <xf numFmtId="0" fontId="78" fillId="27" borderId="0" applyNumberFormat="0" applyFont="0" applyBorder="0" applyAlignment="0" applyProtection="0"/>
    <xf numFmtId="0" fontId="78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7" borderId="8" applyNumberFormat="0" applyAlignment="0" applyProtection="0"/>
    <xf numFmtId="43" fontId="1" fillId="0" borderId="0" applyFont="0" applyFill="0" applyBorder="0" applyAlignment="0" applyProtection="0"/>
    <xf numFmtId="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35" fillId="0" borderId="0" applyFont="0" applyFill="0" applyBorder="0" applyAlignment="0" applyProtection="0"/>
    <xf numFmtId="0" fontId="45" fillId="7" borderId="8" applyNumberFormat="0" applyAlignment="0" applyProtection="0"/>
    <xf numFmtId="0" fontId="1" fillId="0" borderId="0"/>
    <xf numFmtId="0" fontId="3" fillId="0" borderId="0"/>
    <xf numFmtId="0" fontId="82" fillId="0" borderId="0"/>
    <xf numFmtId="0" fontId="3" fillId="0" borderId="0"/>
    <xf numFmtId="9" fontId="3" fillId="0" borderId="0" applyFont="0" applyFill="0" applyBorder="0" applyAlignment="0" applyProtection="0"/>
    <xf numFmtId="0" fontId="83" fillId="0" borderId="0"/>
    <xf numFmtId="43" fontId="8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5" fillId="0" borderId="0"/>
  </cellStyleXfs>
  <cellXfs count="165">
    <xf numFmtId="164" fontId="0" fillId="0" borderId="0" xfId="0"/>
    <xf numFmtId="165" fontId="3" fillId="0" borderId="0" xfId="1" applyNumberFormat="1" applyFill="1"/>
    <xf numFmtId="166" fontId="3" fillId="0" borderId="2" xfId="2" applyNumberFormat="1" applyFont="1" applyFill="1" applyBorder="1"/>
    <xf numFmtId="165" fontId="3" fillId="0" borderId="3" xfId="1" applyNumberFormat="1" applyFill="1" applyBorder="1"/>
    <xf numFmtId="165" fontId="4" fillId="0" borderId="0" xfId="1" applyNumberFormat="1" applyFont="1" applyFill="1"/>
    <xf numFmtId="166" fontId="3" fillId="0" borderId="0" xfId="2" applyNumberFormat="1" applyFont="1" applyFill="1" applyBorder="1"/>
    <xf numFmtId="43" fontId="4" fillId="0" borderId="0" xfId="1" applyFont="1" applyFill="1" applyAlignment="1"/>
    <xf numFmtId="165" fontId="3" fillId="0" borderId="0" xfId="1" applyNumberFormat="1" applyFont="1" applyFill="1" applyBorder="1" applyAlignment="1"/>
    <xf numFmtId="165" fontId="22" fillId="0" borderId="0" xfId="1" applyNumberFormat="1" applyFont="1" applyFill="1" applyAlignment="1"/>
    <xf numFmtId="165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 wrapText="1"/>
    </xf>
    <xf numFmtId="165" fontId="3" fillId="0" borderId="3" xfId="1" applyNumberFormat="1" applyFont="1" applyFill="1" applyBorder="1" applyAlignment="1"/>
    <xf numFmtId="165" fontId="22" fillId="0" borderId="0" xfId="1" applyNumberFormat="1" applyFont="1" applyFill="1"/>
    <xf numFmtId="165" fontId="3" fillId="0" borderId="0" xfId="1" applyNumberFormat="1" applyFont="1" applyFill="1"/>
    <xf numFmtId="9" fontId="3" fillId="0" borderId="0" xfId="216" applyFont="1" applyFill="1"/>
    <xf numFmtId="43" fontId="3" fillId="0" borderId="3" xfId="1" applyFont="1" applyFill="1" applyBorder="1"/>
    <xf numFmtId="165" fontId="3" fillId="0" borderId="3" xfId="1" applyNumberFormat="1" applyFont="1" applyFill="1" applyBorder="1"/>
    <xf numFmtId="166" fontId="3" fillId="0" borderId="20" xfId="88" applyNumberFormat="1" applyFont="1" applyFill="1" applyBorder="1"/>
    <xf numFmtId="165" fontId="81" fillId="0" borderId="0" xfId="1" applyNumberFormat="1" applyFont="1" applyFill="1" applyBorder="1"/>
    <xf numFmtId="165" fontId="81" fillId="0" borderId="11" xfId="1" applyNumberFormat="1" applyFont="1" applyFill="1" applyBorder="1"/>
    <xf numFmtId="164" fontId="81" fillId="0" borderId="0" xfId="0" applyFont="1"/>
    <xf numFmtId="17" fontId="81" fillId="0" borderId="0" xfId="0" applyNumberFormat="1" applyFont="1"/>
    <xf numFmtId="164" fontId="81" fillId="0" borderId="0" xfId="0" applyFont="1" applyAlignment="1">
      <alignment horizontal="left" indent="1"/>
    </xf>
    <xf numFmtId="164" fontId="81" fillId="0" borderId="0" xfId="0" applyFont="1" applyAlignment="1">
      <alignment horizontal="left"/>
    </xf>
    <xf numFmtId="165" fontId="81" fillId="0" borderId="2" xfId="1" applyNumberFormat="1" applyFont="1" applyFill="1" applyBorder="1"/>
    <xf numFmtId="9" fontId="0" fillId="0" borderId="0" xfId="216" applyFont="1"/>
    <xf numFmtId="165" fontId="0" fillId="0" borderId="0" xfId="1" applyNumberFormat="1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2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NumberFormat="1" applyFont="1"/>
    <xf numFmtId="3" fontId="20" fillId="0" borderId="0" xfId="0" applyNumberFormat="1" applyFont="1" applyAlignment="1">
      <alignment horizontal="center"/>
    </xf>
    <xf numFmtId="0" fontId="22" fillId="0" borderId="0" xfId="0" applyNumberFormat="1" applyFont="1" applyAlignment="1" applyProtection="1">
      <alignment horizontal="center"/>
      <protection locked="0"/>
    </xf>
    <xf numFmtId="164" fontId="20" fillId="0" borderId="0" xfId="0" applyFont="1" applyAlignment="1">
      <alignment horizontal="center"/>
    </xf>
    <xf numFmtId="0" fontId="22" fillId="0" borderId="6" xfId="0" applyNumberFormat="1" applyFont="1" applyBorder="1" applyAlignment="1" applyProtection="1">
      <alignment horizontal="center"/>
      <protection locked="0"/>
    </xf>
    <xf numFmtId="0" fontId="20" fillId="0" borderId="0" xfId="0" applyNumberFormat="1" applyFont="1"/>
    <xf numFmtId="3" fontId="22" fillId="0" borderId="0" xfId="0" applyNumberFormat="1" applyFont="1"/>
    <xf numFmtId="3" fontId="22" fillId="0" borderId="0" xfId="123" applyNumberFormat="1" applyFont="1"/>
    <xf numFmtId="3" fontId="22" fillId="0" borderId="0" xfId="127" applyNumberFormat="1" applyFont="1"/>
    <xf numFmtId="164" fontId="22" fillId="0" borderId="0" xfId="0" applyFont="1" applyProtection="1">
      <protection locked="0"/>
    </xf>
    <xf numFmtId="164" fontId="22" fillId="0" borderId="0" xfId="123" applyFont="1"/>
    <xf numFmtId="0" fontId="22" fillId="0" borderId="0" xfId="0" applyNumberFormat="1" applyFont="1" applyProtection="1">
      <protection locked="0"/>
    </xf>
    <xf numFmtId="186" fontId="22" fillId="0" borderId="0" xfId="0" applyNumberFormat="1" applyFont="1" applyAlignment="1">
      <alignment horizontal="left"/>
    </xf>
    <xf numFmtId="186" fontId="22" fillId="0" borderId="0" xfId="0" applyNumberFormat="1" applyFont="1" applyAlignment="1" applyProtection="1">
      <alignment horizontal="left"/>
      <protection locked="0"/>
    </xf>
    <xf numFmtId="164" fontId="22" fillId="0" borderId="0" xfId="0" quotePrefix="1" applyFont="1"/>
    <xf numFmtId="187" fontId="22" fillId="0" borderId="0" xfId="0" applyNumberFormat="1" applyFont="1"/>
    <xf numFmtId="186" fontId="22" fillId="0" borderId="0" xfId="0" applyNumberFormat="1" applyFont="1" applyAlignment="1">
      <alignment horizontal="center"/>
    </xf>
    <xf numFmtId="0" fontId="20" fillId="0" borderId="0" xfId="195" applyNumberFormat="1" applyFont="1" applyAlignment="1">
      <alignment horizontal="center"/>
    </xf>
    <xf numFmtId="0" fontId="22" fillId="0" borderId="0" xfId="196" applyNumberFormat="1" applyFont="1" applyAlignment="1" applyProtection="1">
      <alignment horizontal="center"/>
      <protection locked="0"/>
    </xf>
    <xf numFmtId="164" fontId="22" fillId="0" borderId="0" xfId="196" applyFont="1"/>
    <xf numFmtId="0" fontId="20" fillId="0" borderId="0" xfId="196" applyNumberFormat="1" applyFont="1"/>
    <xf numFmtId="0" fontId="22" fillId="0" borderId="6" xfId="196" applyNumberFormat="1" applyFont="1" applyBorder="1" applyAlignment="1" applyProtection="1">
      <alignment horizontal="center"/>
      <protection locked="0"/>
    </xf>
    <xf numFmtId="0" fontId="22" fillId="0" borderId="0" xfId="196" applyNumberFormat="1" applyFont="1" applyProtection="1">
      <protection locked="0"/>
    </xf>
    <xf numFmtId="0" fontId="22" fillId="0" borderId="0" xfId="196" applyNumberFormat="1" applyFont="1"/>
    <xf numFmtId="3" fontId="22" fillId="0" borderId="6" xfId="196" applyNumberFormat="1" applyFont="1" applyBorder="1"/>
    <xf numFmtId="3" fontId="22" fillId="0" borderId="6" xfId="197" applyNumberFormat="1" applyFont="1" applyBorder="1"/>
    <xf numFmtId="3" fontId="22" fillId="0" borderId="0" xfId="196" applyNumberFormat="1" applyFont="1"/>
    <xf numFmtId="164" fontId="22" fillId="0" borderId="0" xfId="198" applyFont="1"/>
    <xf numFmtId="0" fontId="22" fillId="0" borderId="6" xfId="196" applyNumberFormat="1" applyFont="1" applyBorder="1" applyProtection="1">
      <protection locked="0"/>
    </xf>
    <xf numFmtId="49" fontId="22" fillId="0" borderId="0" xfId="196" applyNumberFormat="1" applyFont="1"/>
    <xf numFmtId="3" fontId="22" fillId="0" borderId="6" xfId="199" applyNumberFormat="1" applyFont="1" applyBorder="1"/>
    <xf numFmtId="3" fontId="22" fillId="0" borderId="6" xfId="200" applyNumberFormat="1" applyFont="1" applyBorder="1"/>
    <xf numFmtId="164" fontId="22" fillId="0" borderId="3" xfId="196" applyFont="1" applyBorder="1"/>
    <xf numFmtId="0" fontId="22" fillId="0" borderId="3" xfId="196" applyNumberFormat="1" applyFont="1" applyBorder="1"/>
    <xf numFmtId="3" fontId="22" fillId="0" borderId="6" xfId="201" applyNumberFormat="1" applyFont="1" applyBorder="1"/>
    <xf numFmtId="0" fontId="22" fillId="0" borderId="3" xfId="196" applyNumberFormat="1" applyFont="1" applyBorder="1" applyProtection="1">
      <protection locked="0"/>
    </xf>
    <xf numFmtId="3" fontId="22" fillId="0" borderId="3" xfId="196" applyNumberFormat="1" applyFont="1" applyBorder="1"/>
    <xf numFmtId="3" fontId="22" fillId="0" borderId="0" xfId="196" applyNumberFormat="1" applyFont="1" applyAlignment="1">
      <alignment horizontal="left"/>
    </xf>
    <xf numFmtId="0" fontId="10" fillId="0" borderId="0" xfId="196" applyNumberFormat="1" applyFont="1"/>
    <xf numFmtId="0" fontId="22" fillId="0" borderId="1" xfId="196" applyNumberFormat="1" applyFont="1" applyBorder="1"/>
    <xf numFmtId="3" fontId="22" fillId="0" borderId="1" xfId="196" applyNumberFormat="1" applyFont="1" applyBorder="1"/>
    <xf numFmtId="3" fontId="22" fillId="0" borderId="1" xfId="202" applyNumberFormat="1" applyFont="1" applyBorder="1"/>
    <xf numFmtId="3" fontId="22" fillId="0" borderId="0" xfId="202" applyNumberFormat="1" applyFont="1"/>
    <xf numFmtId="164" fontId="10" fillId="0" borderId="0" xfId="196" applyFont="1"/>
    <xf numFmtId="0" fontId="22" fillId="0" borderId="0" xfId="196" quotePrefix="1" applyNumberFormat="1" applyFont="1"/>
    <xf numFmtId="3" fontId="22" fillId="0" borderId="6" xfId="202" applyNumberFormat="1" applyFont="1" applyBorder="1"/>
    <xf numFmtId="0" fontId="22" fillId="0" borderId="0" xfId="3" applyFont="1" applyAlignment="1">
      <alignment horizontal="left"/>
    </xf>
    <xf numFmtId="164" fontId="22" fillId="0" borderId="0" xfId="196" applyFont="1" applyAlignment="1">
      <alignment horizontal="left"/>
    </xf>
    <xf numFmtId="164" fontId="22" fillId="0" borderId="0" xfId="202" applyFont="1" applyAlignment="1">
      <alignment horizontal="left"/>
    </xf>
    <xf numFmtId="0" fontId="22" fillId="0" borderId="0" xfId="203" applyNumberFormat="1" applyFont="1" applyProtection="1">
      <protection locked="0"/>
    </xf>
    <xf numFmtId="164" fontId="3" fillId="0" borderId="0" xfId="0" applyFont="1"/>
    <xf numFmtId="164" fontId="3" fillId="0" borderId="0" xfId="204" applyFont="1" applyAlignment="1">
      <alignment horizontal="center"/>
    </xf>
    <xf numFmtId="164" fontId="4" fillId="0" borderId="0" xfId="204" applyFont="1"/>
    <xf numFmtId="164" fontId="4" fillId="0" borderId="1" xfId="204" applyFont="1" applyBorder="1"/>
    <xf numFmtId="164" fontId="71" fillId="0" borderId="1" xfId="0" applyFont="1" applyBorder="1" applyAlignment="1">
      <alignment horizontal="center"/>
    </xf>
    <xf numFmtId="164" fontId="3" fillId="0" borderId="1" xfId="204" applyFont="1" applyBorder="1" applyAlignment="1">
      <alignment horizontal="center"/>
    </xf>
    <xf numFmtId="164" fontId="3" fillId="0" borderId="0" xfId="204" applyFont="1"/>
    <xf numFmtId="0" fontId="3" fillId="0" borderId="0" xfId="204" applyNumberFormat="1" applyFont="1" applyAlignment="1">
      <alignment horizontal="center"/>
    </xf>
    <xf numFmtId="164" fontId="3" fillId="0" borderId="0" xfId="204" applyFont="1" applyAlignment="1">
      <alignment horizontal="right"/>
    </xf>
    <xf numFmtId="164" fontId="69" fillId="0" borderId="0" xfId="204" applyFont="1"/>
    <xf numFmtId="0" fontId="3" fillId="0" borderId="0" xfId="131" applyAlignment="1">
      <alignment horizontal="center"/>
    </xf>
    <xf numFmtId="0" fontId="3" fillId="0" borderId="0" xfId="131" applyAlignment="1">
      <alignment horizontal="left"/>
    </xf>
    <xf numFmtId="0" fontId="3" fillId="0" borderId="0" xfId="131"/>
    <xf numFmtId="16" fontId="3" fillId="0" borderId="0" xfId="131" applyNumberFormat="1" applyAlignment="1">
      <alignment horizontal="center"/>
    </xf>
    <xf numFmtId="164" fontId="4" fillId="0" borderId="0" xfId="0" applyFont="1"/>
    <xf numFmtId="7" fontId="4" fillId="0" borderId="3" xfId="0" applyNumberFormat="1" applyFont="1" applyBorder="1"/>
    <xf numFmtId="164" fontId="15" fillId="0" borderId="0" xfId="204" applyFont="1"/>
    <xf numFmtId="164" fontId="15" fillId="0" borderId="0" xfId="204" applyFont="1" applyAlignment="1">
      <alignment horizontal="center"/>
    </xf>
    <xf numFmtId="164" fontId="15" fillId="0" borderId="1" xfId="204" applyFont="1" applyBorder="1" applyAlignment="1">
      <alignment horizontal="center"/>
    </xf>
    <xf numFmtId="164" fontId="72" fillId="0" borderId="0" xfId="204" applyFont="1"/>
    <xf numFmtId="185" fontId="3" fillId="0" borderId="0" xfId="205" applyNumberFormat="1" applyFont="1" applyFill="1" applyAlignment="1"/>
    <xf numFmtId="185" fontId="72" fillId="0" borderId="0" xfId="205" applyNumberFormat="1" applyFont="1" applyFill="1" applyBorder="1" applyAlignment="1"/>
    <xf numFmtId="185" fontId="3" fillId="0" borderId="3" xfId="205" applyNumberFormat="1" applyFont="1" applyFill="1" applyBorder="1" applyAlignment="1"/>
    <xf numFmtId="164" fontId="75" fillId="0" borderId="0" xfId="0" applyFont="1"/>
    <xf numFmtId="164" fontId="75" fillId="0" borderId="1" xfId="0" applyFont="1" applyBorder="1"/>
    <xf numFmtId="164" fontId="71" fillId="0" borderId="1" xfId="0" applyFont="1" applyBorder="1" applyAlignment="1">
      <alignment horizontal="left"/>
    </xf>
    <xf numFmtId="164" fontId="75" fillId="0" borderId="1" xfId="0" applyFont="1" applyBorder="1" applyAlignment="1">
      <alignment horizontal="left"/>
    </xf>
    <xf numFmtId="0" fontId="3" fillId="0" borderId="0" xfId="3"/>
    <xf numFmtId="0" fontId="3" fillId="0" borderId="0" xfId="3" applyAlignment="1">
      <alignment horizontal="right"/>
    </xf>
    <xf numFmtId="49" fontId="4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right"/>
    </xf>
    <xf numFmtId="0" fontId="3" fillId="0" borderId="0" xfId="3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1" xfId="3" applyBorder="1" applyAlignment="1">
      <alignment horizontal="center"/>
    </xf>
    <xf numFmtId="164" fontId="3" fillId="0" borderId="0" xfId="0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3" fontId="3" fillId="0" borderId="0" xfId="3" applyNumberFormat="1"/>
    <xf numFmtId="165" fontId="75" fillId="0" borderId="0" xfId="1" applyNumberFormat="1" applyFont="1" applyFill="1"/>
    <xf numFmtId="0" fontId="3" fillId="0" borderId="0" xfId="0" applyNumberFormat="1" applyFont="1"/>
    <xf numFmtId="165" fontId="3" fillId="0" borderId="0" xfId="3" applyNumberFormat="1"/>
    <xf numFmtId="44" fontId="3" fillId="0" borderId="0" xfId="3" applyNumberFormat="1"/>
    <xf numFmtId="0" fontId="4" fillId="0" borderId="0" xfId="3" applyFont="1"/>
    <xf numFmtId="49" fontId="4" fillId="0" borderId="0" xfId="3" applyNumberFormat="1" applyFont="1" applyAlignment="1">
      <alignment horizontal="center"/>
    </xf>
    <xf numFmtId="165" fontId="3" fillId="0" borderId="0" xfId="1" quotePrefix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3" fillId="0" borderId="3" xfId="3" applyBorder="1"/>
    <xf numFmtId="0" fontId="3" fillId="0" borderId="0" xfId="127"/>
    <xf numFmtId="0" fontId="3" fillId="0" borderId="0" xfId="127" applyAlignment="1">
      <alignment horizontal="center"/>
    </xf>
    <xf numFmtId="0" fontId="69" fillId="0" borderId="0" xfId="127" applyFont="1" applyAlignment="1">
      <alignment horizontal="center"/>
    </xf>
    <xf numFmtId="37" fontId="3" fillId="0" borderId="0" xfId="127" applyNumberFormat="1"/>
    <xf numFmtId="37" fontId="3" fillId="0" borderId="0" xfId="3" applyNumberFormat="1"/>
    <xf numFmtId="0" fontId="3" fillId="0" borderId="0" xfId="127" quotePrefix="1"/>
    <xf numFmtId="37" fontId="3" fillId="0" borderId="3" xfId="127" applyNumberFormat="1" applyBorder="1"/>
    <xf numFmtId="37" fontId="3" fillId="0" borderId="1" xfId="127" applyNumberFormat="1" applyBorder="1"/>
    <xf numFmtId="0" fontId="4" fillId="0" borderId="0" xfId="127" applyFont="1"/>
    <xf numFmtId="37" fontId="3" fillId="0" borderId="20" xfId="127" applyNumberFormat="1" applyBorder="1"/>
    <xf numFmtId="37" fontId="3" fillId="0" borderId="2" xfId="127" applyNumberFormat="1" applyBorder="1"/>
    <xf numFmtId="0" fontId="3" fillId="0" borderId="0" xfId="0" applyNumberFormat="1" applyFont="1" applyProtection="1"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Font="1" applyBorder="1" applyAlignment="1">
      <alignment horizontal="center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right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right"/>
    </xf>
    <xf numFmtId="0" fontId="3" fillId="0" borderId="0" xfId="3" applyAlignment="1">
      <alignment horizontal="center" vertical="center"/>
    </xf>
    <xf numFmtId="188" fontId="3" fillId="0" borderId="0" xfId="0" applyNumberFormat="1" applyFont="1" applyAlignment="1">
      <alignment horizontal="center"/>
    </xf>
    <xf numFmtId="164" fontId="76" fillId="0" borderId="0" xfId="0" applyFont="1"/>
    <xf numFmtId="164" fontId="0" fillId="0" borderId="0" xfId="0" applyAlignment="1">
      <alignment horizontal="right"/>
    </xf>
    <xf numFmtId="0" fontId="3" fillId="0" borderId="0" xfId="3" applyAlignment="1">
      <alignment horizontal="left"/>
    </xf>
    <xf numFmtId="0" fontId="3" fillId="0" borderId="0" xfId="0" applyNumberFormat="1" applyFont="1" applyAlignment="1">
      <alignment vertical="center"/>
    </xf>
    <xf numFmtId="43" fontId="3" fillId="0" borderId="0" xfId="1" applyFont="1" applyFill="1" applyBorder="1" applyAlignment="1">
      <alignment wrapText="1"/>
    </xf>
    <xf numFmtId="188" fontId="3" fillId="0" borderId="0" xfId="0" applyNumberFormat="1" applyFont="1" applyAlignment="1">
      <alignment horizontal="left"/>
    </xf>
    <xf numFmtId="189" fontId="3" fillId="0" borderId="0" xfId="0" applyNumberFormat="1" applyFont="1"/>
    <xf numFmtId="164" fontId="84" fillId="0" borderId="0" xfId="0" applyFont="1"/>
    <xf numFmtId="0" fontId="20" fillId="0" borderId="0" xfId="195" applyNumberFormat="1" applyFont="1" applyAlignment="1">
      <alignment horizontal="center"/>
    </xf>
    <xf numFmtId="164" fontId="73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</cellXfs>
  <cellStyles count="236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[0] 2" xfId="207" xr:uid="{00000000-0005-0000-0000-00004E000000}"/>
    <cellStyle name="Comma 0" xfId="81" xr:uid="{00000000-0005-0000-0000-00004F000000}"/>
    <cellStyle name="Comma 2" xfId="82" xr:uid="{00000000-0005-0000-0000-000050000000}"/>
    <cellStyle name="Comma 3" xfId="83" xr:uid="{00000000-0005-0000-0000-000051000000}"/>
    <cellStyle name="Comma 3 2" xfId="219" xr:uid="{64686748-ED9F-4AA7-B077-41FAFDE50773}"/>
    <cellStyle name="Comma 4" xfId="84" xr:uid="{00000000-0005-0000-0000-000052000000}"/>
    <cellStyle name="Comma 5" xfId="85" xr:uid="{00000000-0005-0000-0000-000053000000}"/>
    <cellStyle name="Comma 5 2" xfId="220" xr:uid="{858FCCE1-E851-4569-BC9C-B060238F051F}"/>
    <cellStyle name="Comma 6" xfId="230" xr:uid="{AF969E6C-0409-4B88-8DE8-C70785D78011}"/>
    <cellStyle name="Comma 7" xfId="234" xr:uid="{06A48D85-E610-44D8-AD0E-3A427A667830}"/>
    <cellStyle name="Comma 96" xfId="232" xr:uid="{EAAF7277-5F58-494F-B047-6D5531EF9B49}"/>
    <cellStyle name="Comma0 - Style1" xfId="86" xr:uid="{00000000-0005-0000-0000-000054000000}"/>
    <cellStyle name="Currency" xfId="2" builtinId="4"/>
    <cellStyle name="Currency [0] 2" xfId="208" xr:uid="{00000000-0005-0000-0000-000056000000}"/>
    <cellStyle name="Currency 2" xfId="87" xr:uid="{00000000-0005-0000-0000-000057000000}"/>
    <cellStyle name="Currency 2 2" xfId="221" xr:uid="{DBCC1557-2ABE-4134-A716-C8433B2E5640}"/>
    <cellStyle name="Currency 3" xfId="88" xr:uid="{00000000-0005-0000-0000-000058000000}"/>
    <cellStyle name="Currency 3 2" xfId="222" xr:uid="{688D13CB-4E52-471A-B889-3916832DB2F8}"/>
    <cellStyle name="Date" xfId="89" xr:uid="{00000000-0005-0000-0000-000059000000}"/>
    <cellStyle name="Euro" xfId="90" xr:uid="{00000000-0005-0000-0000-00005A000000}"/>
    <cellStyle name="Explanatory Text 2" xfId="91" xr:uid="{00000000-0005-0000-0000-00005B000000}"/>
    <cellStyle name="Fixed" xfId="92" xr:uid="{00000000-0005-0000-0000-00005C000000}"/>
    <cellStyle name="Fixed1 - Style1" xfId="93" xr:uid="{00000000-0005-0000-0000-00005D000000}"/>
    <cellStyle name="Gilsans" xfId="94" xr:uid="{00000000-0005-0000-0000-00005E000000}"/>
    <cellStyle name="Gilsansl" xfId="95" xr:uid="{00000000-0005-0000-0000-00005F000000}"/>
    <cellStyle name="Good 2" xfId="96" xr:uid="{00000000-0005-0000-0000-000060000000}"/>
    <cellStyle name="Grey" xfId="97" xr:uid="{00000000-0005-0000-0000-000061000000}"/>
    <cellStyle name="HEADER" xfId="98" xr:uid="{00000000-0005-0000-0000-000062000000}"/>
    <cellStyle name="Header1" xfId="99" xr:uid="{00000000-0005-0000-0000-000063000000}"/>
    <cellStyle name="Header2" xfId="100" xr:uid="{00000000-0005-0000-0000-000064000000}"/>
    <cellStyle name="Heading" xfId="101" xr:uid="{00000000-0005-0000-0000-000065000000}"/>
    <cellStyle name="Heading 1 2" xfId="102" xr:uid="{00000000-0005-0000-0000-000066000000}"/>
    <cellStyle name="Heading 2 2" xfId="103" xr:uid="{00000000-0005-0000-0000-000067000000}"/>
    <cellStyle name="Heading 3 2" xfId="104" xr:uid="{00000000-0005-0000-0000-000068000000}"/>
    <cellStyle name="Heading 4 2" xfId="105" xr:uid="{00000000-0005-0000-0000-000069000000}"/>
    <cellStyle name="Heading1" xfId="106" xr:uid="{00000000-0005-0000-0000-00006A000000}"/>
    <cellStyle name="Heading2" xfId="107" xr:uid="{00000000-0005-0000-0000-00006B000000}"/>
    <cellStyle name="HIGHLIGHT" xfId="108" xr:uid="{00000000-0005-0000-0000-00006C000000}"/>
    <cellStyle name="Input [yellow]" xfId="109" xr:uid="{00000000-0005-0000-0000-00006D000000}"/>
    <cellStyle name="Input 2" xfId="110" xr:uid="{00000000-0005-0000-0000-00006E000000}"/>
    <cellStyle name="Input 3" xfId="223" xr:uid="{2D08226C-6823-4B87-A7D8-77AB7B68A040}"/>
    <cellStyle name="Input 4" xfId="218" xr:uid="{27788E5D-70DF-411F-8F06-E7A204248C50}"/>
    <cellStyle name="Lines" xfId="111" xr:uid="{00000000-0005-0000-0000-00006F000000}"/>
    <cellStyle name="Linked Cell 2" xfId="112" xr:uid="{00000000-0005-0000-0000-000070000000}"/>
    <cellStyle name="MEM SSN" xfId="113" xr:uid="{00000000-0005-0000-0000-000071000000}"/>
    <cellStyle name="Mine" xfId="114" xr:uid="{00000000-0005-0000-0000-000072000000}"/>
    <cellStyle name="mmm-yy" xfId="115" xr:uid="{00000000-0005-0000-0000-000073000000}"/>
    <cellStyle name="Monétaire [0]_pldt" xfId="116" xr:uid="{00000000-0005-0000-0000-000074000000}"/>
    <cellStyle name="Monétaire_pldt" xfId="117" xr:uid="{00000000-0005-0000-0000-000075000000}"/>
    <cellStyle name="Neutral 2" xfId="118" xr:uid="{00000000-0005-0000-0000-000076000000}"/>
    <cellStyle name="New" xfId="119" xr:uid="{00000000-0005-0000-0000-000077000000}"/>
    <cellStyle name="No Border" xfId="120" xr:uid="{00000000-0005-0000-0000-000078000000}"/>
    <cellStyle name="no dec" xfId="121" xr:uid="{00000000-0005-0000-0000-000079000000}"/>
    <cellStyle name="Normal" xfId="0" builtinId="0"/>
    <cellStyle name="Normal - Style1" xfId="122" xr:uid="{00000000-0005-0000-0000-00007B000000}"/>
    <cellStyle name="Normal 10" xfId="199" xr:uid="{00000000-0005-0000-0000-00007C000000}"/>
    <cellStyle name="Normal 11" xfId="200" xr:uid="{00000000-0005-0000-0000-00007D000000}"/>
    <cellStyle name="Normal 12" xfId="201" xr:uid="{00000000-0005-0000-0000-00007E000000}"/>
    <cellStyle name="Normal 13" xfId="229" xr:uid="{E274D415-F84E-44B6-9443-FF4645FCC22E}"/>
    <cellStyle name="Normal 14" xfId="202" xr:uid="{00000000-0005-0000-0000-00007F000000}"/>
    <cellStyle name="Normal 15" xfId="204" xr:uid="{00000000-0005-0000-0000-000080000000}"/>
    <cellStyle name="Normal 18" xfId="198" xr:uid="{00000000-0005-0000-0000-000081000000}"/>
    <cellStyle name="Normal 2" xfId="123" xr:uid="{00000000-0005-0000-0000-000082000000}"/>
    <cellStyle name="Normal 2 2" xfId="124" xr:uid="{00000000-0005-0000-0000-000083000000}"/>
    <cellStyle name="Normal 2 23" xfId="235" xr:uid="{EAD54E13-CEFD-4D65-8CBC-A92AE4F94095}"/>
    <cellStyle name="Normal 22" xfId="203" xr:uid="{00000000-0005-0000-0000-000084000000}"/>
    <cellStyle name="Normal 3" xfId="125" xr:uid="{00000000-0005-0000-0000-000085000000}"/>
    <cellStyle name="Normal 3 2" xfId="126" xr:uid="{00000000-0005-0000-0000-000086000000}"/>
    <cellStyle name="Normal 3 3" xfId="224" xr:uid="{CABB5BB5-42C3-4354-B83D-0E955C8E8890}"/>
    <cellStyle name="Normal 3 5" xfId="225" xr:uid="{BC5DBADC-F5DE-4B1B-B00A-54970C7FCE6A}"/>
    <cellStyle name="Normal 4" xfId="127" xr:uid="{00000000-0005-0000-0000-000087000000}"/>
    <cellStyle name="Normal 4 2" xfId="227" xr:uid="{FDD14FFF-6A14-40D0-8522-26641B5065BB}"/>
    <cellStyle name="Normal 4 3" xfId="226" xr:uid="{4D091815-5232-4BC5-BDA9-EABB4AC65E6B}"/>
    <cellStyle name="Normal 5" xfId="195" xr:uid="{00000000-0005-0000-0000-000088000000}"/>
    <cellStyle name="Normal 6" xfId="206" xr:uid="{00000000-0005-0000-0000-000089000000}"/>
    <cellStyle name="Normal 68" xfId="231" xr:uid="{E16371B7-D986-40D9-B308-A91F16093703}"/>
    <cellStyle name="Normal 7" xfId="215" xr:uid="{00000000-0005-0000-0000-00008A000000}"/>
    <cellStyle name="Normal 8" xfId="196" xr:uid="{00000000-0005-0000-0000-00008B000000}"/>
    <cellStyle name="Normal 9" xfId="197" xr:uid="{00000000-0005-0000-0000-00008C000000}"/>
    <cellStyle name="Normal CEN" xfId="128" xr:uid="{00000000-0005-0000-0000-00008D000000}"/>
    <cellStyle name="Normal Centered" xfId="129" xr:uid="{00000000-0005-0000-0000-00008E000000}"/>
    <cellStyle name="NORMAL CTR" xfId="130" xr:uid="{00000000-0005-0000-0000-00008F000000}"/>
    <cellStyle name="Normal_Capital True-up" xfId="131" xr:uid="{00000000-0005-0000-0000-000090000000}"/>
    <cellStyle name="Normal_PRECorp2002HeintzResponse 8-21-03" xfId="3" xr:uid="{00000000-0005-0000-0000-000091000000}"/>
    <cellStyle name="Note 2" xfId="132" xr:uid="{00000000-0005-0000-0000-000092000000}"/>
    <cellStyle name="nUMBER" xfId="133" xr:uid="{00000000-0005-0000-0000-000093000000}"/>
    <cellStyle name="Output 2" xfId="134" xr:uid="{00000000-0005-0000-0000-000094000000}"/>
    <cellStyle name="Percent" xfId="216" builtinId="5"/>
    <cellStyle name="Percent [2]" xfId="135" xr:uid="{00000000-0005-0000-0000-000096000000}"/>
    <cellStyle name="Percent 14" xfId="205" xr:uid="{00000000-0005-0000-0000-000097000000}"/>
    <cellStyle name="Percent 2" xfId="136" xr:uid="{00000000-0005-0000-0000-000098000000}"/>
    <cellStyle name="Percent 3" xfId="228" xr:uid="{AFE6E487-0C1C-4B8A-95B3-F9614FDB845C}"/>
    <cellStyle name="Percent 4" xfId="217" xr:uid="{4B18D950-83F0-4C59-AFE5-E2913E6B1492}"/>
    <cellStyle name="Percent 63" xfId="233" xr:uid="{2B03E4E6-ADD6-468C-A9D7-D0165B6BC503}"/>
    <cellStyle name="PSChar" xfId="137" xr:uid="{00000000-0005-0000-0000-000099000000}"/>
    <cellStyle name="PSChar 2" xfId="209" xr:uid="{00000000-0005-0000-0000-00009A000000}"/>
    <cellStyle name="PSDate" xfId="138" xr:uid="{00000000-0005-0000-0000-00009B000000}"/>
    <cellStyle name="PSDate 2" xfId="210" xr:uid="{00000000-0005-0000-0000-00009C000000}"/>
    <cellStyle name="PSDec" xfId="139" xr:uid="{00000000-0005-0000-0000-00009D000000}"/>
    <cellStyle name="PSDec 2" xfId="211" xr:uid="{00000000-0005-0000-0000-00009E000000}"/>
    <cellStyle name="PSHeading" xfId="140" xr:uid="{00000000-0005-0000-0000-00009F000000}"/>
    <cellStyle name="PSHeading 2" xfId="212" xr:uid="{00000000-0005-0000-0000-0000A0000000}"/>
    <cellStyle name="PSInt" xfId="141" xr:uid="{00000000-0005-0000-0000-0000A1000000}"/>
    <cellStyle name="PSInt 2" xfId="213" xr:uid="{00000000-0005-0000-0000-0000A2000000}"/>
    <cellStyle name="PSSpacer" xfId="142" xr:uid="{00000000-0005-0000-0000-0000A3000000}"/>
    <cellStyle name="PSSpacer 2" xfId="214" xr:uid="{00000000-0005-0000-0000-0000A4000000}"/>
    <cellStyle name="R00A" xfId="143" xr:uid="{00000000-0005-0000-0000-0000A5000000}"/>
    <cellStyle name="R00B" xfId="144" xr:uid="{00000000-0005-0000-0000-0000A6000000}"/>
    <cellStyle name="R00L" xfId="145" xr:uid="{00000000-0005-0000-0000-0000A7000000}"/>
    <cellStyle name="R01A" xfId="146" xr:uid="{00000000-0005-0000-0000-0000A8000000}"/>
    <cellStyle name="R01B" xfId="147" xr:uid="{00000000-0005-0000-0000-0000A9000000}"/>
    <cellStyle name="R01H" xfId="148" xr:uid="{00000000-0005-0000-0000-0000AA000000}"/>
    <cellStyle name="R01L" xfId="149" xr:uid="{00000000-0005-0000-0000-0000AB000000}"/>
    <cellStyle name="R02A" xfId="150" xr:uid="{00000000-0005-0000-0000-0000AC000000}"/>
    <cellStyle name="R02B" xfId="151" xr:uid="{00000000-0005-0000-0000-0000AD000000}"/>
    <cellStyle name="R02H" xfId="152" xr:uid="{00000000-0005-0000-0000-0000AE000000}"/>
    <cellStyle name="R02L" xfId="153" xr:uid="{00000000-0005-0000-0000-0000AF000000}"/>
    <cellStyle name="R03A" xfId="154" xr:uid="{00000000-0005-0000-0000-0000B0000000}"/>
    <cellStyle name="R03B" xfId="155" xr:uid="{00000000-0005-0000-0000-0000B1000000}"/>
    <cellStyle name="R03H" xfId="156" xr:uid="{00000000-0005-0000-0000-0000B2000000}"/>
    <cellStyle name="R03L" xfId="157" xr:uid="{00000000-0005-0000-0000-0000B3000000}"/>
    <cellStyle name="R04A" xfId="158" xr:uid="{00000000-0005-0000-0000-0000B4000000}"/>
    <cellStyle name="R04B" xfId="159" xr:uid="{00000000-0005-0000-0000-0000B5000000}"/>
    <cellStyle name="R04H" xfId="160" xr:uid="{00000000-0005-0000-0000-0000B6000000}"/>
    <cellStyle name="R04L" xfId="161" xr:uid="{00000000-0005-0000-0000-0000B7000000}"/>
    <cellStyle name="R05A" xfId="162" xr:uid="{00000000-0005-0000-0000-0000B8000000}"/>
    <cellStyle name="R05B" xfId="163" xr:uid="{00000000-0005-0000-0000-0000B9000000}"/>
    <cellStyle name="R05H" xfId="164" xr:uid="{00000000-0005-0000-0000-0000BA000000}"/>
    <cellStyle name="R05L" xfId="165" xr:uid="{00000000-0005-0000-0000-0000BB000000}"/>
    <cellStyle name="R06A" xfId="166" xr:uid="{00000000-0005-0000-0000-0000BC000000}"/>
    <cellStyle name="R06B" xfId="167" xr:uid="{00000000-0005-0000-0000-0000BD000000}"/>
    <cellStyle name="R06H" xfId="168" xr:uid="{00000000-0005-0000-0000-0000BE000000}"/>
    <cellStyle name="R06L" xfId="169" xr:uid="{00000000-0005-0000-0000-0000BF000000}"/>
    <cellStyle name="R07A" xfId="170" xr:uid="{00000000-0005-0000-0000-0000C0000000}"/>
    <cellStyle name="R07B" xfId="171" xr:uid="{00000000-0005-0000-0000-0000C1000000}"/>
    <cellStyle name="R07H" xfId="172" xr:uid="{00000000-0005-0000-0000-0000C2000000}"/>
    <cellStyle name="R07L" xfId="173" xr:uid="{00000000-0005-0000-0000-0000C3000000}"/>
    <cellStyle name="Resource Detail" xfId="174" xr:uid="{00000000-0005-0000-0000-0000C4000000}"/>
    <cellStyle name="Shade" xfId="175" xr:uid="{00000000-0005-0000-0000-0000C5000000}"/>
    <cellStyle name="single acct" xfId="176" xr:uid="{00000000-0005-0000-0000-0000C6000000}"/>
    <cellStyle name="Single Border" xfId="177" xr:uid="{00000000-0005-0000-0000-0000C7000000}"/>
    <cellStyle name="Small Page Heading" xfId="178" xr:uid="{00000000-0005-0000-0000-0000C8000000}"/>
    <cellStyle name="ssn" xfId="179" xr:uid="{00000000-0005-0000-0000-0000C9000000}"/>
    <cellStyle name="Style 1" xfId="180" xr:uid="{00000000-0005-0000-0000-0000CA000000}"/>
    <cellStyle name="Style 2" xfId="181" xr:uid="{00000000-0005-0000-0000-0000CB000000}"/>
    <cellStyle name="Style 27" xfId="182" xr:uid="{00000000-0005-0000-0000-0000CC000000}"/>
    <cellStyle name="Style 28" xfId="183" xr:uid="{00000000-0005-0000-0000-0000CD000000}"/>
    <cellStyle name="Table Sub Heading" xfId="184" xr:uid="{00000000-0005-0000-0000-0000CE000000}"/>
    <cellStyle name="Table Title" xfId="185" xr:uid="{00000000-0005-0000-0000-0000CF000000}"/>
    <cellStyle name="Table Units" xfId="186" xr:uid="{00000000-0005-0000-0000-0000D0000000}"/>
    <cellStyle name="Theirs" xfId="187" xr:uid="{00000000-0005-0000-0000-0000D1000000}"/>
    <cellStyle name="Times New Roman" xfId="188" xr:uid="{00000000-0005-0000-0000-0000D2000000}"/>
    <cellStyle name="Title 2" xfId="189" xr:uid="{00000000-0005-0000-0000-0000D3000000}"/>
    <cellStyle name="Total 2" xfId="190" xr:uid="{00000000-0005-0000-0000-0000D4000000}"/>
    <cellStyle name="Unprot" xfId="191" xr:uid="{00000000-0005-0000-0000-0000D5000000}"/>
    <cellStyle name="Unprot$" xfId="192" xr:uid="{00000000-0005-0000-0000-0000D6000000}"/>
    <cellStyle name="Unprotect" xfId="193" xr:uid="{00000000-0005-0000-0000-0000D7000000}"/>
    <cellStyle name="Warning Text 2" xfId="194" xr:uid="{00000000-0005-0000-0000-0000D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4"/>
  <sheetViews>
    <sheetView zoomScale="80" zoomScaleNormal="80" workbookViewId="0">
      <selection activeCell="G29" sqref="G29"/>
    </sheetView>
  </sheetViews>
  <sheetFormatPr defaultRowHeight="15"/>
  <cols>
    <col min="1" max="1" width="5.1796875" customWidth="1"/>
    <col min="2" max="2" width="1.6328125" customWidth="1"/>
    <col min="3" max="3" width="45.6328125" customWidth="1"/>
    <col min="4" max="4" width="38.90625" bestFit="1" customWidth="1"/>
    <col min="5" max="5" width="2.54296875" customWidth="1"/>
    <col min="6" max="6" width="40.54296875" customWidth="1"/>
  </cols>
  <sheetData>
    <row r="1" spans="1:6" ht="15.6">
      <c r="A1" s="160" t="s">
        <v>0</v>
      </c>
      <c r="B1" s="160"/>
      <c r="C1" s="160"/>
      <c r="D1" s="160"/>
      <c r="E1" s="160"/>
      <c r="F1" s="160"/>
    </row>
    <row r="2" spans="1:6" ht="15.6">
      <c r="A2" s="160" t="s">
        <v>1</v>
      </c>
      <c r="B2" s="160"/>
      <c r="C2" s="160"/>
      <c r="D2" s="160"/>
      <c r="E2" s="160"/>
      <c r="F2" s="160"/>
    </row>
    <row r="3" spans="1:6">
      <c r="A3" s="27"/>
      <c r="B3" s="27"/>
      <c r="C3" s="27"/>
      <c r="D3" s="27"/>
      <c r="E3" s="27"/>
      <c r="F3" s="27"/>
    </row>
    <row r="4" spans="1:6">
      <c r="A4" s="27"/>
      <c r="B4" s="27"/>
      <c r="C4" s="27"/>
      <c r="D4" s="27"/>
      <c r="E4" s="27"/>
      <c r="F4" s="27"/>
    </row>
    <row r="5" spans="1:6" ht="15.6">
      <c r="A5" s="27"/>
      <c r="B5" s="27"/>
      <c r="C5" s="27"/>
      <c r="D5" s="28" t="s">
        <v>2</v>
      </c>
      <c r="E5" s="27"/>
      <c r="F5" s="28" t="s">
        <v>3</v>
      </c>
    </row>
    <row r="6" spans="1:6">
      <c r="A6" s="29"/>
      <c r="B6" s="29"/>
      <c r="C6" s="30" t="s">
        <v>4</v>
      </c>
      <c r="D6" s="30" t="s">
        <v>5</v>
      </c>
      <c r="E6" s="27"/>
      <c r="F6" s="30" t="s">
        <v>5</v>
      </c>
    </row>
    <row r="7" spans="1:6" ht="15.6">
      <c r="A7" s="29"/>
      <c r="B7" s="29"/>
      <c r="C7" s="31"/>
      <c r="D7" s="32" t="s">
        <v>6</v>
      </c>
      <c r="E7" s="27"/>
      <c r="F7" s="32" t="s">
        <v>6</v>
      </c>
    </row>
    <row r="8" spans="1:6" ht="15.6">
      <c r="A8" s="33" t="s">
        <v>7</v>
      </c>
      <c r="B8" s="29"/>
      <c r="C8" s="31"/>
      <c r="D8" s="34" t="s">
        <v>8</v>
      </c>
      <c r="E8" s="27"/>
      <c r="F8" s="34" t="s">
        <v>8</v>
      </c>
    </row>
    <row r="9" spans="1:6" ht="16.2" thickBot="1">
      <c r="A9" s="35" t="s">
        <v>9</v>
      </c>
      <c r="B9" s="29"/>
      <c r="C9" s="36" t="s">
        <v>10</v>
      </c>
      <c r="D9" s="37"/>
      <c r="E9" s="27"/>
      <c r="F9" s="37"/>
    </row>
    <row r="10" spans="1:6">
      <c r="A10" s="33"/>
      <c r="B10" s="29"/>
      <c r="C10" s="31"/>
      <c r="D10" s="37"/>
      <c r="E10" s="27"/>
      <c r="F10" s="37"/>
    </row>
    <row r="11" spans="1:6">
      <c r="A11" s="33"/>
      <c r="B11" s="29"/>
      <c r="C11" s="29" t="s">
        <v>11</v>
      </c>
      <c r="D11" s="38" t="s">
        <v>12</v>
      </c>
      <c r="E11" s="27"/>
      <c r="F11" s="37" t="s">
        <v>12</v>
      </c>
    </row>
    <row r="12" spans="1:6">
      <c r="A12" s="33">
        <v>1</v>
      </c>
      <c r="B12" s="29"/>
      <c r="C12" s="29" t="s">
        <v>13</v>
      </c>
      <c r="D12" s="39" t="s">
        <v>14</v>
      </c>
      <c r="E12" s="27"/>
      <c r="F12" s="37" t="s">
        <v>15</v>
      </c>
    </row>
    <row r="13" spans="1:6">
      <c r="A13" s="33">
        <f>+A12+1</f>
        <v>2</v>
      </c>
      <c r="B13" s="29"/>
      <c r="C13" s="29" t="s">
        <v>16</v>
      </c>
      <c r="D13" s="39" t="s">
        <v>17</v>
      </c>
      <c r="E13" s="27"/>
      <c r="F13" s="37" t="s">
        <v>18</v>
      </c>
    </row>
    <row r="14" spans="1:6">
      <c r="A14" s="33">
        <f t="shared" ref="A14:A60" si="0">+A13+1</f>
        <v>3</v>
      </c>
      <c r="B14" s="29"/>
      <c r="C14" s="29" t="s">
        <v>19</v>
      </c>
      <c r="D14" s="39" t="s">
        <v>20</v>
      </c>
      <c r="E14" s="27"/>
      <c r="F14" s="37" t="s">
        <v>21</v>
      </c>
    </row>
    <row r="15" spans="1:6">
      <c r="A15" s="33">
        <f t="shared" si="0"/>
        <v>4</v>
      </c>
      <c r="B15" s="29"/>
      <c r="C15" s="29" t="s">
        <v>22</v>
      </c>
      <c r="D15" s="39" t="s">
        <v>23</v>
      </c>
      <c r="E15" s="27"/>
      <c r="F15" s="37" t="s">
        <v>24</v>
      </c>
    </row>
    <row r="16" spans="1:6">
      <c r="A16" s="33">
        <f t="shared" si="0"/>
        <v>5</v>
      </c>
      <c r="B16" s="29"/>
      <c r="C16" s="29" t="s">
        <v>25</v>
      </c>
      <c r="D16" s="39" t="s">
        <v>26</v>
      </c>
      <c r="E16" s="27"/>
      <c r="F16" s="37" t="s">
        <v>27</v>
      </c>
    </row>
    <row r="17" spans="1:6">
      <c r="A17" s="33">
        <f t="shared" si="0"/>
        <v>6</v>
      </c>
      <c r="B17" s="29"/>
      <c r="C17" s="29" t="s">
        <v>28</v>
      </c>
      <c r="D17" s="39" t="s">
        <v>23</v>
      </c>
      <c r="E17" s="27"/>
      <c r="F17" s="37" t="s">
        <v>29</v>
      </c>
    </row>
    <row r="18" spans="1:6">
      <c r="A18" s="33">
        <f t="shared" si="0"/>
        <v>7</v>
      </c>
      <c r="B18" s="29"/>
      <c r="C18" s="29" t="s">
        <v>30</v>
      </c>
      <c r="D18" s="39" t="s">
        <v>31</v>
      </c>
      <c r="E18" s="27"/>
      <c r="F18" s="37" t="s">
        <v>32</v>
      </c>
    </row>
    <row r="19" spans="1:6">
      <c r="A19" s="33">
        <f t="shared" si="0"/>
        <v>8</v>
      </c>
      <c r="B19" s="29"/>
      <c r="C19" s="40" t="s">
        <v>33</v>
      </c>
      <c r="D19" s="37" t="s">
        <v>34</v>
      </c>
      <c r="E19" s="27"/>
      <c r="F19" s="37" t="s">
        <v>34</v>
      </c>
    </row>
    <row r="20" spans="1:6">
      <c r="A20" s="33">
        <f t="shared" si="0"/>
        <v>9</v>
      </c>
      <c r="B20" s="29"/>
      <c r="C20" s="31"/>
      <c r="D20" s="37"/>
      <c r="E20" s="27"/>
      <c r="F20" s="37"/>
    </row>
    <row r="21" spans="1:6">
      <c r="A21" s="33">
        <f t="shared" si="0"/>
        <v>10</v>
      </c>
      <c r="B21" s="29"/>
      <c r="C21" s="29" t="s">
        <v>35</v>
      </c>
      <c r="D21" s="38" t="s">
        <v>12</v>
      </c>
      <c r="E21" s="27"/>
      <c r="F21" s="37" t="s">
        <v>12</v>
      </c>
    </row>
    <row r="22" spans="1:6">
      <c r="A22" s="33">
        <f t="shared" si="0"/>
        <v>11</v>
      </c>
      <c r="B22" s="29"/>
      <c r="C22" s="31" t="s">
        <v>13</v>
      </c>
      <c r="D22" s="38" t="s">
        <v>36</v>
      </c>
      <c r="E22" s="27"/>
      <c r="F22" s="37" t="s">
        <v>37</v>
      </c>
    </row>
    <row r="23" spans="1:6">
      <c r="A23" s="33">
        <f t="shared" si="0"/>
        <v>12</v>
      </c>
      <c r="B23" s="29"/>
      <c r="C23" s="29" t="s">
        <v>16</v>
      </c>
      <c r="D23" s="38" t="s">
        <v>38</v>
      </c>
      <c r="E23" s="27"/>
      <c r="F23" s="37" t="s">
        <v>39</v>
      </c>
    </row>
    <row r="24" spans="1:6">
      <c r="A24" s="33">
        <f t="shared" si="0"/>
        <v>13</v>
      </c>
      <c r="B24" s="29"/>
      <c r="C24" s="29" t="s">
        <v>19</v>
      </c>
      <c r="D24" s="38" t="s">
        <v>40</v>
      </c>
      <c r="E24" s="27"/>
      <c r="F24" s="37" t="s">
        <v>41</v>
      </c>
    </row>
    <row r="25" spans="1:6">
      <c r="A25" s="33">
        <f t="shared" si="0"/>
        <v>14</v>
      </c>
      <c r="B25" s="29"/>
      <c r="C25" s="31" t="s">
        <v>22</v>
      </c>
      <c r="D25" s="38" t="s">
        <v>42</v>
      </c>
      <c r="E25" s="27"/>
      <c r="F25" s="37" t="s">
        <v>43</v>
      </c>
    </row>
    <row r="26" spans="1:6">
      <c r="A26" s="33">
        <f t="shared" si="0"/>
        <v>15</v>
      </c>
      <c r="B26" s="29"/>
      <c r="C26" s="29" t="s">
        <v>25</v>
      </c>
      <c r="D26" s="38" t="s">
        <v>26</v>
      </c>
      <c r="E26" s="27"/>
      <c r="F26" s="37" t="s">
        <v>44</v>
      </c>
    </row>
    <row r="27" spans="1:6">
      <c r="A27" s="33">
        <f t="shared" si="0"/>
        <v>16</v>
      </c>
      <c r="B27" s="29"/>
      <c r="C27" s="31" t="s">
        <v>28</v>
      </c>
      <c r="D27" s="38" t="s">
        <v>23</v>
      </c>
      <c r="E27" s="27"/>
      <c r="F27" s="37" t="s">
        <v>45</v>
      </c>
    </row>
    <row r="28" spans="1:6">
      <c r="A28" s="33">
        <f t="shared" si="0"/>
        <v>17</v>
      </c>
      <c r="B28" s="29"/>
      <c r="C28" s="31" t="s">
        <v>30</v>
      </c>
      <c r="D28" s="38" t="s">
        <v>31</v>
      </c>
      <c r="E28" s="27"/>
      <c r="F28" s="37" t="s">
        <v>46</v>
      </c>
    </row>
    <row r="29" spans="1:6">
      <c r="A29" s="33">
        <f t="shared" si="0"/>
        <v>18</v>
      </c>
      <c r="B29" s="29"/>
      <c r="C29" s="29" t="s">
        <v>47</v>
      </c>
      <c r="D29" s="37" t="s">
        <v>48</v>
      </c>
      <c r="E29" s="27"/>
      <c r="F29" s="37" t="s">
        <v>48</v>
      </c>
    </row>
    <row r="30" spans="1:6">
      <c r="A30" s="33">
        <f t="shared" si="0"/>
        <v>19</v>
      </c>
      <c r="B30" s="29"/>
      <c r="C30" s="29"/>
      <c r="D30" s="37" t="s">
        <v>49</v>
      </c>
      <c r="E30" s="27"/>
      <c r="F30" s="37" t="s">
        <v>49</v>
      </c>
    </row>
    <row r="31" spans="1:6">
      <c r="A31" s="33">
        <f t="shared" si="0"/>
        <v>20</v>
      </c>
      <c r="B31" s="29"/>
      <c r="C31" s="29" t="s">
        <v>50</v>
      </c>
      <c r="D31" s="38" t="s">
        <v>12</v>
      </c>
      <c r="E31" s="27"/>
      <c r="F31" s="37" t="s">
        <v>12</v>
      </c>
    </row>
    <row r="32" spans="1:6">
      <c r="A32" s="33">
        <f t="shared" si="0"/>
        <v>21</v>
      </c>
      <c r="B32" s="29"/>
      <c r="C32" s="31" t="s">
        <v>13</v>
      </c>
      <c r="D32" s="37" t="s">
        <v>51</v>
      </c>
      <c r="E32" s="27"/>
      <c r="F32" s="37" t="s">
        <v>51</v>
      </c>
    </row>
    <row r="33" spans="1:6">
      <c r="A33" s="33">
        <f t="shared" si="0"/>
        <v>22</v>
      </c>
      <c r="B33" s="29"/>
      <c r="C33" s="29" t="s">
        <v>16</v>
      </c>
      <c r="D33" s="37" t="s">
        <v>52</v>
      </c>
      <c r="E33" s="27"/>
      <c r="F33" s="37" t="s">
        <v>52</v>
      </c>
    </row>
    <row r="34" spans="1:6">
      <c r="A34" s="33">
        <f t="shared" si="0"/>
        <v>23</v>
      </c>
      <c r="B34" s="29"/>
      <c r="C34" s="29" t="s">
        <v>53</v>
      </c>
      <c r="D34" s="37" t="s">
        <v>54</v>
      </c>
      <c r="E34" s="27"/>
      <c r="F34" s="37" t="s">
        <v>54</v>
      </c>
    </row>
    <row r="35" spans="1:6">
      <c r="A35" s="33">
        <f t="shared" si="0"/>
        <v>24</v>
      </c>
      <c r="B35" s="29"/>
      <c r="C35" s="31" t="s">
        <v>22</v>
      </c>
      <c r="D35" s="37" t="s">
        <v>55</v>
      </c>
      <c r="E35" s="27"/>
      <c r="F35" s="37" t="s">
        <v>55</v>
      </c>
    </row>
    <row r="36" spans="1:6">
      <c r="A36" s="33">
        <f t="shared" si="0"/>
        <v>25</v>
      </c>
      <c r="B36" s="29"/>
      <c r="C36" s="29" t="s">
        <v>25</v>
      </c>
      <c r="D36" s="37" t="s">
        <v>56</v>
      </c>
      <c r="E36" s="27"/>
      <c r="F36" s="37" t="s">
        <v>56</v>
      </c>
    </row>
    <row r="37" spans="1:6">
      <c r="A37" s="33">
        <f t="shared" si="0"/>
        <v>26</v>
      </c>
      <c r="B37" s="29"/>
      <c r="C37" s="31" t="s">
        <v>28</v>
      </c>
      <c r="D37" s="37" t="s">
        <v>57</v>
      </c>
      <c r="E37" s="27"/>
      <c r="F37" s="37" t="s">
        <v>57</v>
      </c>
    </row>
    <row r="38" spans="1:6">
      <c r="A38" s="33">
        <f t="shared" si="0"/>
        <v>27</v>
      </c>
      <c r="B38" s="29"/>
      <c r="C38" s="31" t="s">
        <v>30</v>
      </c>
      <c r="D38" s="37" t="s">
        <v>58</v>
      </c>
      <c r="E38" s="27"/>
      <c r="F38" s="37" t="s">
        <v>58</v>
      </c>
    </row>
    <row r="39" spans="1:6">
      <c r="A39" s="33">
        <f t="shared" si="0"/>
        <v>28</v>
      </c>
      <c r="B39" s="29"/>
      <c r="C39" s="29" t="s">
        <v>59</v>
      </c>
      <c r="D39" s="37" t="s">
        <v>60</v>
      </c>
      <c r="E39" s="27"/>
      <c r="F39" s="37" t="s">
        <v>60</v>
      </c>
    </row>
    <row r="40" spans="1:6">
      <c r="A40" s="33">
        <f t="shared" si="0"/>
        <v>29</v>
      </c>
      <c r="B40" s="29"/>
      <c r="C40" s="29"/>
      <c r="D40" s="37"/>
      <c r="E40" s="27"/>
      <c r="F40" s="37"/>
    </row>
    <row r="41" spans="1:6">
      <c r="A41" s="33">
        <f t="shared" si="0"/>
        <v>30</v>
      </c>
      <c r="B41" s="29"/>
      <c r="C41" s="40" t="s">
        <v>61</v>
      </c>
      <c r="D41" s="38" t="s">
        <v>62</v>
      </c>
      <c r="E41" s="27"/>
      <c r="F41" s="37" t="s">
        <v>62</v>
      </c>
    </row>
    <row r="42" spans="1:6">
      <c r="A42" s="33">
        <f t="shared" si="0"/>
        <v>31</v>
      </c>
      <c r="B42" s="29"/>
      <c r="C42" s="29" t="s">
        <v>63</v>
      </c>
      <c r="D42" s="38" t="s">
        <v>64</v>
      </c>
      <c r="E42" s="27"/>
      <c r="F42" s="37" t="s">
        <v>65</v>
      </c>
    </row>
    <row r="43" spans="1:6">
      <c r="A43" s="33">
        <f t="shared" si="0"/>
        <v>32</v>
      </c>
      <c r="B43" s="29"/>
      <c r="C43" s="29" t="s">
        <v>66</v>
      </c>
      <c r="D43" s="38" t="s">
        <v>67</v>
      </c>
      <c r="E43" s="27"/>
      <c r="F43" s="37" t="s">
        <v>68</v>
      </c>
    </row>
    <row r="44" spans="1:6">
      <c r="A44" s="33">
        <f t="shared" si="0"/>
        <v>33</v>
      </c>
      <c r="B44" s="29"/>
      <c r="C44" s="29" t="s">
        <v>69</v>
      </c>
      <c r="D44" s="38" t="s">
        <v>70</v>
      </c>
      <c r="E44" s="27"/>
      <c r="F44" s="37" t="s">
        <v>71</v>
      </c>
    </row>
    <row r="45" spans="1:6">
      <c r="A45" s="33">
        <f t="shared" si="0"/>
        <v>34</v>
      </c>
      <c r="B45" s="29"/>
      <c r="C45" s="29" t="s">
        <v>72</v>
      </c>
      <c r="D45" s="38" t="s">
        <v>73</v>
      </c>
      <c r="E45" s="27"/>
      <c r="F45" s="37" t="s">
        <v>74</v>
      </c>
    </row>
    <row r="46" spans="1:6">
      <c r="A46" s="33" t="s">
        <v>75</v>
      </c>
      <c r="B46" s="29"/>
      <c r="C46" s="29" t="s">
        <v>76</v>
      </c>
      <c r="D46" s="38" t="s">
        <v>77</v>
      </c>
      <c r="E46" s="27"/>
      <c r="F46" s="37" t="s">
        <v>77</v>
      </c>
    </row>
    <row r="47" spans="1:6">
      <c r="A47" s="33">
        <f>+A45+1</f>
        <v>35</v>
      </c>
      <c r="B47" s="29"/>
      <c r="C47" s="29" t="s">
        <v>78</v>
      </c>
      <c r="D47" s="41" t="s">
        <v>79</v>
      </c>
      <c r="E47" s="27"/>
      <c r="F47" s="37" t="s">
        <v>80</v>
      </c>
    </row>
    <row r="48" spans="1:6">
      <c r="A48" s="33">
        <f t="shared" si="0"/>
        <v>36</v>
      </c>
      <c r="B48" s="29"/>
      <c r="C48" s="29" t="s">
        <v>81</v>
      </c>
      <c r="D48" s="41" t="s">
        <v>82</v>
      </c>
      <c r="E48" s="27"/>
      <c r="F48" s="37" t="s">
        <v>83</v>
      </c>
    </row>
    <row r="49" spans="1:6">
      <c r="A49" s="33">
        <f t="shared" si="0"/>
        <v>37</v>
      </c>
      <c r="B49" s="29"/>
      <c r="C49" s="29" t="s">
        <v>84</v>
      </c>
      <c r="D49" s="37" t="s">
        <v>85</v>
      </c>
      <c r="E49" s="27"/>
      <c r="F49" s="37" t="s">
        <v>85</v>
      </c>
    </row>
    <row r="50" spans="1:6">
      <c r="A50" s="33">
        <f t="shared" si="0"/>
        <v>38</v>
      </c>
      <c r="B50" s="29"/>
      <c r="C50" s="29"/>
      <c r="D50" s="37"/>
      <c r="E50" s="27"/>
      <c r="F50" s="37"/>
    </row>
    <row r="51" spans="1:6">
      <c r="A51" s="33">
        <f t="shared" si="0"/>
        <v>39</v>
      </c>
      <c r="B51" s="29"/>
      <c r="C51" s="40" t="s">
        <v>86</v>
      </c>
      <c r="D51" s="37" t="s">
        <v>87</v>
      </c>
      <c r="E51" s="27"/>
      <c r="F51" s="37" t="s">
        <v>87</v>
      </c>
    </row>
    <row r="52" spans="1:6">
      <c r="A52" s="33">
        <f t="shared" si="0"/>
        <v>40</v>
      </c>
      <c r="B52" s="29"/>
      <c r="C52" s="31"/>
      <c r="D52" s="37"/>
      <c r="E52" s="27"/>
      <c r="F52" s="37"/>
    </row>
    <row r="53" spans="1:6">
      <c r="A53" s="33">
        <f t="shared" si="0"/>
        <v>41</v>
      </c>
      <c r="B53" s="29"/>
      <c r="C53" s="29" t="s">
        <v>88</v>
      </c>
      <c r="D53" s="37" t="s">
        <v>49</v>
      </c>
      <c r="E53" s="27"/>
      <c r="F53" s="37" t="s">
        <v>49</v>
      </c>
    </row>
    <row r="54" spans="1:6">
      <c r="A54" s="33">
        <f t="shared" si="0"/>
        <v>42</v>
      </c>
      <c r="B54" s="29"/>
      <c r="C54" s="29" t="s">
        <v>89</v>
      </c>
      <c r="D54" s="29" t="s">
        <v>90</v>
      </c>
      <c r="E54" s="27"/>
      <c r="F54" s="29" t="s">
        <v>90</v>
      </c>
    </row>
    <row r="55" spans="1:6">
      <c r="A55" s="33">
        <f t="shared" si="0"/>
        <v>43</v>
      </c>
      <c r="B55" s="29"/>
      <c r="C55" s="29" t="s">
        <v>91</v>
      </c>
      <c r="D55" s="38" t="s">
        <v>92</v>
      </c>
      <c r="E55" s="27"/>
      <c r="F55" s="37" t="s">
        <v>93</v>
      </c>
    </row>
    <row r="56" spans="1:6">
      <c r="A56" s="33">
        <f t="shared" si="0"/>
        <v>44</v>
      </c>
      <c r="B56" s="29"/>
      <c r="C56" s="29" t="s">
        <v>91</v>
      </c>
      <c r="D56" s="38" t="s">
        <v>94</v>
      </c>
      <c r="E56" s="27"/>
      <c r="F56" s="37" t="s">
        <v>95</v>
      </c>
    </row>
    <row r="57" spans="1:6">
      <c r="A57" s="33">
        <f t="shared" si="0"/>
        <v>45</v>
      </c>
      <c r="B57" s="29"/>
      <c r="C57" s="29" t="s">
        <v>96</v>
      </c>
      <c r="D57" s="38" t="s">
        <v>97</v>
      </c>
      <c r="E57" s="27"/>
      <c r="F57" s="37" t="s">
        <v>98</v>
      </c>
    </row>
    <row r="58" spans="1:6">
      <c r="A58" s="33">
        <f t="shared" si="0"/>
        <v>46</v>
      </c>
      <c r="B58" s="29"/>
      <c r="C58" s="29" t="s">
        <v>99</v>
      </c>
      <c r="D58" s="37" t="s">
        <v>100</v>
      </c>
      <c r="E58" s="27"/>
      <c r="F58" s="37" t="s">
        <v>100</v>
      </c>
    </row>
    <row r="59" spans="1:6">
      <c r="A59" s="33">
        <f t="shared" si="0"/>
        <v>47</v>
      </c>
      <c r="B59" s="29"/>
      <c r="C59" s="29"/>
      <c r="D59" s="37"/>
      <c r="E59" s="27"/>
      <c r="F59" s="37"/>
    </row>
    <row r="60" spans="1:6">
      <c r="A60" s="33">
        <f t="shared" si="0"/>
        <v>48</v>
      </c>
      <c r="B60" s="29"/>
      <c r="C60" s="29" t="s">
        <v>101</v>
      </c>
      <c r="D60" s="37" t="s">
        <v>102</v>
      </c>
      <c r="E60" s="27"/>
      <c r="F60" s="37" t="s">
        <v>102</v>
      </c>
    </row>
    <row r="61" spans="1:6">
      <c r="A61" s="27"/>
      <c r="B61" s="27"/>
      <c r="C61" s="27"/>
      <c r="D61" s="27"/>
      <c r="E61" s="27"/>
      <c r="F61" s="27"/>
    </row>
    <row r="62" spans="1:6">
      <c r="A62" s="27"/>
      <c r="B62" s="27"/>
      <c r="C62" s="27"/>
      <c r="D62" s="27"/>
      <c r="E62" s="27"/>
      <c r="F62" s="27"/>
    </row>
    <row r="63" spans="1:6">
      <c r="A63" s="33"/>
      <c r="B63" s="29"/>
      <c r="C63" s="30"/>
      <c r="D63" s="42"/>
      <c r="E63" s="27"/>
      <c r="F63" s="27"/>
    </row>
    <row r="64" spans="1:6" ht="15.6">
      <c r="A64" s="33"/>
      <c r="B64" s="29"/>
      <c r="C64" s="27"/>
      <c r="D64" s="28" t="s">
        <v>2</v>
      </c>
      <c r="E64" s="27"/>
      <c r="F64" s="28" t="s">
        <v>103</v>
      </c>
    </row>
    <row r="65" spans="1:6">
      <c r="A65" s="33"/>
      <c r="B65" s="29"/>
      <c r="C65" s="30" t="s">
        <v>4</v>
      </c>
      <c r="D65" s="30" t="s">
        <v>5</v>
      </c>
      <c r="E65" s="27"/>
      <c r="F65" s="30" t="s">
        <v>5</v>
      </c>
    </row>
    <row r="66" spans="1:6" ht="15.6">
      <c r="A66" s="33" t="s">
        <v>7</v>
      </c>
      <c r="B66" s="29"/>
      <c r="C66" s="31"/>
      <c r="D66" s="32" t="s">
        <v>6</v>
      </c>
      <c r="E66" s="27"/>
      <c r="F66" s="32" t="s">
        <v>6</v>
      </c>
    </row>
    <row r="67" spans="1:6" ht="16.2" thickBot="1">
      <c r="A67" s="35" t="s">
        <v>9</v>
      </c>
      <c r="B67" s="29"/>
      <c r="C67" s="31"/>
      <c r="D67" s="34" t="s">
        <v>8</v>
      </c>
      <c r="E67" s="27"/>
      <c r="F67" s="34" t="s">
        <v>8</v>
      </c>
    </row>
    <row r="68" spans="1:6">
      <c r="A68" s="29"/>
      <c r="B68" s="29"/>
      <c r="C68" s="31"/>
      <c r="D68" s="37"/>
      <c r="E68" s="27"/>
      <c r="F68" s="37"/>
    </row>
    <row r="69" spans="1:6">
      <c r="A69" s="33"/>
      <c r="B69" s="29"/>
      <c r="C69" s="31" t="s">
        <v>104</v>
      </c>
      <c r="D69" s="37"/>
      <c r="E69" s="27"/>
      <c r="F69" s="37"/>
    </row>
    <row r="70" spans="1:6">
      <c r="A70" s="33">
        <f>+A60+1</f>
        <v>49</v>
      </c>
      <c r="B70" s="29"/>
      <c r="C70" s="31" t="s">
        <v>105</v>
      </c>
      <c r="D70" s="37" t="s">
        <v>106</v>
      </c>
      <c r="E70" s="27"/>
      <c r="F70" s="37" t="s">
        <v>107</v>
      </c>
    </row>
    <row r="71" spans="1:6">
      <c r="A71" s="33">
        <f>+A70+1</f>
        <v>50</v>
      </c>
      <c r="B71" s="29"/>
      <c r="C71" s="31" t="s">
        <v>108</v>
      </c>
      <c r="D71" s="37" t="s">
        <v>109</v>
      </c>
      <c r="E71" s="27"/>
      <c r="F71" s="37" t="s">
        <v>110</v>
      </c>
    </row>
    <row r="72" spans="1:6">
      <c r="A72" s="33">
        <f t="shared" ref="A72:A113" si="1">+A71+1</f>
        <v>51</v>
      </c>
      <c r="B72" s="29"/>
      <c r="C72" s="31" t="s">
        <v>111</v>
      </c>
      <c r="D72" s="37" t="s">
        <v>112</v>
      </c>
      <c r="E72" s="27"/>
      <c r="F72" s="37" t="s">
        <v>113</v>
      </c>
    </row>
    <row r="73" spans="1:6">
      <c r="A73" s="33">
        <f t="shared" si="1"/>
        <v>52</v>
      </c>
      <c r="B73" s="29"/>
      <c r="C73" s="31" t="s">
        <v>114</v>
      </c>
      <c r="D73" s="37" t="s">
        <v>115</v>
      </c>
      <c r="E73" s="27"/>
      <c r="F73" s="37" t="s">
        <v>116</v>
      </c>
    </row>
    <row r="74" spans="1:6">
      <c r="A74" s="33">
        <f t="shared" si="1"/>
        <v>53</v>
      </c>
      <c r="B74" s="29"/>
      <c r="C74" s="31" t="s">
        <v>117</v>
      </c>
      <c r="D74" s="37" t="s">
        <v>118</v>
      </c>
      <c r="E74" s="27"/>
      <c r="F74" s="37" t="s">
        <v>118</v>
      </c>
    </row>
    <row r="75" spans="1:6">
      <c r="A75" s="33">
        <f t="shared" si="1"/>
        <v>54</v>
      </c>
      <c r="B75" s="29"/>
      <c r="C75" s="31" t="s">
        <v>119</v>
      </c>
      <c r="D75" s="37" t="s">
        <v>120</v>
      </c>
      <c r="E75" s="27"/>
      <c r="F75" s="37" t="s">
        <v>121</v>
      </c>
    </row>
    <row r="76" spans="1:6">
      <c r="A76" s="33">
        <f t="shared" si="1"/>
        <v>55</v>
      </c>
      <c r="B76" s="29"/>
      <c r="C76" s="31" t="s">
        <v>122</v>
      </c>
      <c r="D76" s="37"/>
      <c r="E76" s="27"/>
      <c r="F76" s="37" t="s">
        <v>123</v>
      </c>
    </row>
    <row r="77" spans="1:6">
      <c r="A77" s="33">
        <f t="shared" si="1"/>
        <v>56</v>
      </c>
      <c r="B77" s="29"/>
      <c r="C77" s="31" t="s">
        <v>124</v>
      </c>
      <c r="D77" s="37"/>
      <c r="E77" s="27"/>
      <c r="F77" s="37" t="s">
        <v>125</v>
      </c>
    </row>
    <row r="78" spans="1:6">
      <c r="A78" s="33">
        <f t="shared" si="1"/>
        <v>57</v>
      </c>
      <c r="B78" s="29"/>
      <c r="C78" s="31" t="s">
        <v>30</v>
      </c>
      <c r="D78" s="39" t="s">
        <v>31</v>
      </c>
      <c r="E78" s="27"/>
      <c r="F78" s="39" t="s">
        <v>31</v>
      </c>
    </row>
    <row r="79" spans="1:6">
      <c r="A79" s="33">
        <f t="shared" si="1"/>
        <v>58</v>
      </c>
      <c r="B79" s="29"/>
      <c r="C79" s="31" t="s">
        <v>126</v>
      </c>
      <c r="D79" s="37"/>
      <c r="E79" s="27"/>
      <c r="F79" s="37"/>
    </row>
    <row r="80" spans="1:6">
      <c r="A80" s="33">
        <f t="shared" si="1"/>
        <v>59</v>
      </c>
      <c r="B80" s="29"/>
      <c r="C80" s="29"/>
      <c r="D80" s="37"/>
      <c r="E80" s="27"/>
      <c r="F80" s="37"/>
    </row>
    <row r="81" spans="1:7">
      <c r="A81" s="33">
        <f t="shared" si="1"/>
        <v>60</v>
      </c>
      <c r="B81" s="29"/>
      <c r="C81" s="31" t="s">
        <v>127</v>
      </c>
      <c r="D81" s="37"/>
      <c r="E81" s="27"/>
      <c r="F81" s="37"/>
    </row>
    <row r="82" spans="1:7">
      <c r="A82" s="33">
        <f t="shared" si="1"/>
        <v>61</v>
      </c>
      <c r="B82" s="29"/>
      <c r="C82" s="31" t="s">
        <v>10</v>
      </c>
      <c r="D82" s="37" t="s">
        <v>128</v>
      </c>
      <c r="E82" s="27"/>
      <c r="F82" s="37" t="s">
        <v>129</v>
      </c>
    </row>
    <row r="83" spans="1:7">
      <c r="A83" s="33">
        <f t="shared" si="1"/>
        <v>62</v>
      </c>
      <c r="B83" s="29"/>
      <c r="C83" s="31" t="s">
        <v>130</v>
      </c>
      <c r="D83" s="37" t="s">
        <v>131</v>
      </c>
      <c r="E83" s="27"/>
      <c r="F83" s="37" t="s">
        <v>132</v>
      </c>
    </row>
    <row r="84" spans="1:7">
      <c r="A84" s="33">
        <f t="shared" si="1"/>
        <v>63</v>
      </c>
      <c r="B84" s="29"/>
      <c r="C84" s="31" t="s">
        <v>30</v>
      </c>
      <c r="D84" s="37" t="s">
        <v>133</v>
      </c>
      <c r="E84" s="27"/>
      <c r="F84" s="37" t="s">
        <v>134</v>
      </c>
    </row>
    <row r="85" spans="1:7">
      <c r="A85" s="33">
        <f t="shared" si="1"/>
        <v>64</v>
      </c>
      <c r="B85" s="29"/>
      <c r="C85" s="31" t="s">
        <v>135</v>
      </c>
      <c r="D85" s="37"/>
      <c r="E85" s="27"/>
      <c r="F85" s="37"/>
    </row>
    <row r="86" spans="1:7">
      <c r="A86" s="33">
        <f t="shared" si="1"/>
        <v>65</v>
      </c>
      <c r="B86" s="29"/>
      <c r="C86" s="31"/>
      <c r="D86" s="37"/>
      <c r="E86" s="27"/>
      <c r="F86" s="37"/>
    </row>
    <row r="87" spans="1:7">
      <c r="A87" s="33">
        <f t="shared" si="1"/>
        <v>66</v>
      </c>
      <c r="B87" s="29"/>
      <c r="C87" s="31" t="s">
        <v>136</v>
      </c>
      <c r="D87" s="29"/>
      <c r="E87" s="27"/>
      <c r="F87" s="29"/>
    </row>
    <row r="88" spans="1:7">
      <c r="A88" s="33">
        <f t="shared" si="1"/>
        <v>67</v>
      </c>
      <c r="B88" s="29"/>
      <c r="C88" s="31" t="s">
        <v>137</v>
      </c>
      <c r="D88" s="29"/>
      <c r="E88" s="27"/>
      <c r="F88" s="29"/>
    </row>
    <row r="89" spans="1:7">
      <c r="A89" s="33">
        <f t="shared" si="1"/>
        <v>68</v>
      </c>
      <c r="B89" s="29"/>
      <c r="C89" s="31" t="s">
        <v>138</v>
      </c>
      <c r="D89" s="37" t="s">
        <v>139</v>
      </c>
      <c r="E89" s="27"/>
      <c r="F89" s="37" t="s">
        <v>140</v>
      </c>
      <c r="G89" s="37"/>
    </row>
    <row r="90" spans="1:7">
      <c r="A90" s="33">
        <f t="shared" si="1"/>
        <v>69</v>
      </c>
      <c r="B90" s="29"/>
      <c r="C90" s="31" t="s">
        <v>141</v>
      </c>
      <c r="D90" s="37" t="s">
        <v>142</v>
      </c>
      <c r="E90" s="27"/>
      <c r="F90" s="37" t="s">
        <v>143</v>
      </c>
    </row>
    <row r="91" spans="1:7">
      <c r="A91" s="33">
        <f t="shared" si="1"/>
        <v>70</v>
      </c>
      <c r="B91" s="29"/>
      <c r="C91" s="31" t="s">
        <v>144</v>
      </c>
      <c r="D91" s="37" t="s">
        <v>49</v>
      </c>
      <c r="E91" s="27"/>
      <c r="F91" s="37" t="s">
        <v>49</v>
      </c>
    </row>
    <row r="92" spans="1:7">
      <c r="A92" s="33">
        <f t="shared" si="1"/>
        <v>71</v>
      </c>
      <c r="B92" s="29"/>
      <c r="C92" s="31" t="s">
        <v>145</v>
      </c>
      <c r="D92" s="37" t="s">
        <v>146</v>
      </c>
      <c r="E92" s="27"/>
      <c r="F92" s="37" t="s">
        <v>147</v>
      </c>
    </row>
    <row r="93" spans="1:7">
      <c r="A93" s="33">
        <f t="shared" si="1"/>
        <v>72</v>
      </c>
      <c r="B93" s="29"/>
      <c r="C93" s="31" t="s">
        <v>148</v>
      </c>
      <c r="D93" s="37" t="s">
        <v>142</v>
      </c>
      <c r="E93" s="27"/>
      <c r="F93" s="37" t="s">
        <v>143</v>
      </c>
    </row>
    <row r="94" spans="1:7">
      <c r="A94" s="33">
        <f t="shared" si="1"/>
        <v>73</v>
      </c>
      <c r="B94" s="29"/>
      <c r="C94" s="31" t="s">
        <v>149</v>
      </c>
      <c r="D94" s="37" t="s">
        <v>142</v>
      </c>
      <c r="E94" s="27"/>
      <c r="F94" s="37" t="s">
        <v>143</v>
      </c>
    </row>
    <row r="95" spans="1:7">
      <c r="A95" s="33">
        <f t="shared" si="1"/>
        <v>74</v>
      </c>
      <c r="B95" s="29"/>
      <c r="C95" s="31" t="s">
        <v>150</v>
      </c>
      <c r="D95" s="37"/>
      <c r="E95" s="27"/>
      <c r="F95" s="37"/>
    </row>
    <row r="96" spans="1:7">
      <c r="A96" s="33">
        <f t="shared" si="1"/>
        <v>75</v>
      </c>
      <c r="B96" s="29"/>
      <c r="C96" s="31"/>
      <c r="D96" s="37"/>
      <c r="E96" s="27"/>
      <c r="F96" s="37"/>
    </row>
    <row r="97" spans="1:6">
      <c r="A97" s="33">
        <f t="shared" si="1"/>
        <v>76</v>
      </c>
      <c r="B97" s="29"/>
      <c r="C97" s="31"/>
      <c r="D97" s="37"/>
      <c r="E97" s="27"/>
      <c r="F97" s="37"/>
    </row>
    <row r="98" spans="1:6">
      <c r="A98" s="33">
        <f t="shared" si="1"/>
        <v>77</v>
      </c>
      <c r="B98" s="29"/>
      <c r="C98" s="31" t="s">
        <v>151</v>
      </c>
      <c r="D98" s="37" t="s">
        <v>152</v>
      </c>
      <c r="E98" s="27"/>
      <c r="F98" s="37" t="s">
        <v>152</v>
      </c>
    </row>
    <row r="99" spans="1:6">
      <c r="A99" s="33">
        <f t="shared" si="1"/>
        <v>78</v>
      </c>
      <c r="B99" s="29"/>
      <c r="C99" s="43" t="s">
        <v>153</v>
      </c>
      <c r="D99" s="37"/>
      <c r="E99" s="27"/>
      <c r="F99" s="37"/>
    </row>
    <row r="100" spans="1:6">
      <c r="A100" s="33">
        <f t="shared" si="1"/>
        <v>79</v>
      </c>
      <c r="B100" s="29"/>
      <c r="C100" s="29" t="s">
        <v>154</v>
      </c>
      <c r="D100" s="37"/>
      <c r="E100" s="27"/>
      <c r="F100" s="37"/>
    </row>
    <row r="101" spans="1:6">
      <c r="A101" s="33">
        <f t="shared" si="1"/>
        <v>80</v>
      </c>
      <c r="B101" s="29"/>
      <c r="C101" s="31" t="s">
        <v>155</v>
      </c>
      <c r="D101" s="37"/>
      <c r="E101" s="27"/>
      <c r="F101" s="37"/>
    </row>
    <row r="102" spans="1:6">
      <c r="A102" s="33">
        <f t="shared" si="1"/>
        <v>81</v>
      </c>
      <c r="B102" s="29"/>
      <c r="C102" s="31" t="s">
        <v>156</v>
      </c>
      <c r="D102" s="37"/>
      <c r="E102" s="27"/>
      <c r="F102" s="37"/>
    </row>
    <row r="103" spans="1:6">
      <c r="A103" s="33">
        <f t="shared" si="1"/>
        <v>82</v>
      </c>
      <c r="B103" s="29"/>
      <c r="C103" s="43" t="s">
        <v>157</v>
      </c>
      <c r="D103" s="37" t="s">
        <v>158</v>
      </c>
      <c r="E103" s="27"/>
      <c r="F103" s="37" t="s">
        <v>158</v>
      </c>
    </row>
    <row r="104" spans="1:6">
      <c r="A104" s="33">
        <f t="shared" si="1"/>
        <v>83</v>
      </c>
      <c r="B104" s="29"/>
      <c r="C104" s="44" t="s">
        <v>159</v>
      </c>
      <c r="D104" s="29" t="s">
        <v>160</v>
      </c>
      <c r="E104" s="27"/>
      <c r="F104" s="29" t="s">
        <v>160</v>
      </c>
    </row>
    <row r="105" spans="1:6">
      <c r="A105" s="33">
        <f t="shared" si="1"/>
        <v>84</v>
      </c>
      <c r="B105" s="29"/>
      <c r="C105" s="45"/>
      <c r="D105" s="46"/>
      <c r="E105" s="27"/>
      <c r="F105" s="27"/>
    </row>
    <row r="106" spans="1:6">
      <c r="A106" s="33">
        <f t="shared" si="1"/>
        <v>85</v>
      </c>
      <c r="B106" s="29"/>
      <c r="C106" s="31" t="s">
        <v>161</v>
      </c>
      <c r="D106" s="47"/>
      <c r="E106" s="27"/>
      <c r="F106" s="27"/>
    </row>
    <row r="107" spans="1:6">
      <c r="A107" s="33">
        <f t="shared" si="1"/>
        <v>86</v>
      </c>
      <c r="B107" s="29"/>
      <c r="C107" s="44" t="s">
        <v>162</v>
      </c>
      <c r="D107" s="29"/>
      <c r="E107" s="27"/>
      <c r="F107" s="27"/>
    </row>
    <row r="108" spans="1:6">
      <c r="A108" s="33">
        <f t="shared" si="1"/>
        <v>87</v>
      </c>
      <c r="B108" s="29"/>
      <c r="C108" s="31"/>
      <c r="D108" s="29"/>
      <c r="E108" s="27"/>
      <c r="F108" s="27"/>
    </row>
    <row r="109" spans="1:6">
      <c r="A109" s="33">
        <f t="shared" si="1"/>
        <v>88</v>
      </c>
      <c r="B109" s="29"/>
      <c r="C109" s="31" t="s">
        <v>163</v>
      </c>
      <c r="D109" s="37"/>
      <c r="E109" s="27"/>
      <c r="F109" s="27"/>
    </row>
    <row r="110" spans="1:6">
      <c r="A110" s="33">
        <f t="shared" si="1"/>
        <v>89</v>
      </c>
      <c r="B110" s="29"/>
      <c r="C110" s="29"/>
      <c r="D110" s="29"/>
      <c r="E110" s="27"/>
      <c r="F110" s="27"/>
    </row>
    <row r="111" spans="1:6">
      <c r="A111" s="33">
        <f t="shared" si="1"/>
        <v>90</v>
      </c>
      <c r="B111" s="29"/>
      <c r="C111" s="31" t="s">
        <v>164</v>
      </c>
      <c r="D111" s="29"/>
      <c r="E111" s="27"/>
      <c r="F111" s="31" t="s">
        <v>165</v>
      </c>
    </row>
    <row r="112" spans="1:6">
      <c r="A112" s="33">
        <f t="shared" si="1"/>
        <v>91</v>
      </c>
      <c r="B112" s="29"/>
      <c r="C112" s="29"/>
      <c r="D112" s="29"/>
      <c r="E112" s="27"/>
      <c r="F112" s="27"/>
    </row>
    <row r="113" spans="1:6">
      <c r="A113" s="33">
        <f t="shared" si="1"/>
        <v>92</v>
      </c>
      <c r="B113" s="29"/>
      <c r="C113" s="29" t="s">
        <v>166</v>
      </c>
      <c r="D113" s="29"/>
      <c r="E113" s="27"/>
      <c r="F113" s="27"/>
    </row>
    <row r="114" spans="1:6">
      <c r="A114" s="27"/>
      <c r="B114" s="27"/>
      <c r="C114" s="27"/>
      <c r="D114" s="27"/>
      <c r="E114" s="27"/>
      <c r="F114" s="27"/>
    </row>
    <row r="115" spans="1:6">
      <c r="A115" s="27"/>
      <c r="B115" s="27"/>
      <c r="C115" s="27"/>
      <c r="D115" s="27"/>
      <c r="E115" s="27"/>
      <c r="F115" s="27"/>
    </row>
    <row r="116" spans="1:6">
      <c r="A116" s="27"/>
      <c r="B116" s="27"/>
      <c r="C116" s="27"/>
      <c r="D116" s="27"/>
      <c r="E116" s="27"/>
      <c r="F116" s="27"/>
    </row>
    <row r="117" spans="1:6" ht="15.6">
      <c r="A117" s="159" t="s">
        <v>167</v>
      </c>
      <c r="B117" s="159"/>
      <c r="C117" s="159"/>
      <c r="D117" s="159"/>
      <c r="E117" s="159"/>
      <c r="F117" s="159"/>
    </row>
    <row r="118" spans="1:6" ht="15.6">
      <c r="A118" s="48"/>
      <c r="B118" s="48"/>
      <c r="C118" s="48"/>
      <c r="D118" s="48"/>
      <c r="E118" s="48"/>
      <c r="F118" s="48"/>
    </row>
    <row r="119" spans="1:6">
      <c r="A119" s="27"/>
      <c r="B119" s="27"/>
      <c r="C119" s="27"/>
      <c r="D119" s="27"/>
      <c r="E119" s="27"/>
      <c r="F119" s="27"/>
    </row>
    <row r="120" spans="1:6" ht="15.6">
      <c r="A120" s="49" t="s">
        <v>7</v>
      </c>
      <c r="B120" s="50"/>
      <c r="C120" s="51"/>
      <c r="D120" s="28" t="s">
        <v>2</v>
      </c>
      <c r="E120" s="27"/>
      <c r="F120" s="28" t="s">
        <v>103</v>
      </c>
    </row>
    <row r="121" spans="1:6" ht="15.6" thickBot="1">
      <c r="A121" s="52" t="s">
        <v>9</v>
      </c>
      <c r="B121" s="50"/>
      <c r="C121" s="53" t="s">
        <v>168</v>
      </c>
      <c r="D121" s="54"/>
      <c r="E121" s="54"/>
      <c r="F121" s="27"/>
    </row>
    <row r="122" spans="1:6" ht="15.6" thickBot="1">
      <c r="A122" s="49"/>
      <c r="B122" s="50"/>
      <c r="C122" s="53"/>
      <c r="D122" s="55" t="s">
        <v>169</v>
      </c>
      <c r="E122" s="27"/>
      <c r="F122" s="56" t="s">
        <v>169</v>
      </c>
    </row>
    <row r="123" spans="1:6">
      <c r="A123" s="49">
        <v>93</v>
      </c>
      <c r="B123" s="50"/>
      <c r="C123" s="53" t="s">
        <v>170</v>
      </c>
      <c r="D123" s="57" t="s">
        <v>171</v>
      </c>
      <c r="E123" s="57"/>
      <c r="F123" s="57" t="s">
        <v>171</v>
      </c>
    </row>
    <row r="124" spans="1:6">
      <c r="A124" s="49">
        <v>94</v>
      </c>
      <c r="B124" s="50"/>
      <c r="C124" s="53" t="s">
        <v>172</v>
      </c>
      <c r="D124" s="50" t="s">
        <v>173</v>
      </c>
      <c r="E124" s="50"/>
      <c r="F124" s="58" t="s">
        <v>174</v>
      </c>
    </row>
    <row r="125" spans="1:6" ht="15.6" thickBot="1">
      <c r="A125" s="49">
        <v>95</v>
      </c>
      <c r="B125" s="50"/>
      <c r="C125" s="59" t="s">
        <v>175</v>
      </c>
      <c r="D125" s="55" t="s">
        <v>173</v>
      </c>
      <c r="E125" s="54"/>
      <c r="F125" s="58" t="s">
        <v>176</v>
      </c>
    </row>
    <row r="126" spans="1:6">
      <c r="A126" s="49">
        <v>96</v>
      </c>
      <c r="B126" s="50"/>
      <c r="C126" s="53" t="s">
        <v>177</v>
      </c>
      <c r="D126" s="54"/>
      <c r="E126" s="57"/>
      <c r="F126" s="27"/>
    </row>
    <row r="127" spans="1:6">
      <c r="A127" s="49">
        <v>97</v>
      </c>
      <c r="B127" s="50"/>
      <c r="C127" s="53" t="s">
        <v>178</v>
      </c>
      <c r="D127" s="54"/>
      <c r="E127" s="57"/>
      <c r="F127" s="27"/>
    </row>
    <row r="128" spans="1:6">
      <c r="A128" s="49">
        <v>98</v>
      </c>
      <c r="B128" s="50"/>
      <c r="C128" s="53" t="s">
        <v>179</v>
      </c>
      <c r="D128" s="54"/>
      <c r="E128" s="57"/>
      <c r="F128" s="27"/>
    </row>
    <row r="129" spans="1:6">
      <c r="A129" s="49">
        <v>99</v>
      </c>
      <c r="B129" s="50"/>
      <c r="C129" s="53" t="s">
        <v>180</v>
      </c>
      <c r="D129" s="54"/>
      <c r="E129" s="57"/>
      <c r="F129" s="27"/>
    </row>
    <row r="130" spans="1:6">
      <c r="A130" s="49">
        <v>100</v>
      </c>
      <c r="B130" s="50"/>
      <c r="C130" s="50"/>
      <c r="D130" s="54"/>
      <c r="E130" s="57"/>
      <c r="F130" s="27"/>
    </row>
    <row r="131" spans="1:6">
      <c r="A131" s="49">
        <v>101</v>
      </c>
      <c r="B131" s="50"/>
      <c r="C131" s="53" t="s">
        <v>181</v>
      </c>
      <c r="D131" s="60"/>
      <c r="E131" s="60"/>
      <c r="F131" s="27"/>
    </row>
    <row r="132" spans="1:6">
      <c r="A132" s="49">
        <v>102</v>
      </c>
      <c r="B132" s="50"/>
      <c r="C132" s="50"/>
      <c r="D132" s="50"/>
      <c r="E132" s="50"/>
      <c r="F132" s="27"/>
    </row>
    <row r="133" spans="1:6" ht="15.6" thickBot="1">
      <c r="A133" s="49">
        <v>103</v>
      </c>
      <c r="B133" s="50"/>
      <c r="C133" s="53" t="s">
        <v>182</v>
      </c>
      <c r="D133" s="55" t="s">
        <v>169</v>
      </c>
      <c r="E133" s="27"/>
      <c r="F133" s="61" t="s">
        <v>169</v>
      </c>
    </row>
    <row r="134" spans="1:6">
      <c r="A134" s="49">
        <v>104</v>
      </c>
      <c r="B134" s="50"/>
      <c r="C134" s="53" t="s">
        <v>183</v>
      </c>
      <c r="D134" s="57" t="s">
        <v>184</v>
      </c>
      <c r="E134" s="27"/>
      <c r="F134" s="57" t="s">
        <v>184</v>
      </c>
    </row>
    <row r="135" spans="1:6">
      <c r="A135" s="49">
        <v>105</v>
      </c>
      <c r="B135" s="50"/>
      <c r="C135" s="53" t="s">
        <v>185</v>
      </c>
      <c r="D135" s="50" t="s">
        <v>173</v>
      </c>
      <c r="E135" s="27"/>
      <c r="F135" s="58" t="s">
        <v>186</v>
      </c>
    </row>
    <row r="136" spans="1:6" ht="15.6" thickBot="1">
      <c r="A136" s="49">
        <v>106</v>
      </c>
      <c r="B136" s="50"/>
      <c r="C136" s="59" t="s">
        <v>187</v>
      </c>
      <c r="D136" s="55" t="s">
        <v>173</v>
      </c>
      <c r="E136" s="27"/>
      <c r="F136" s="58" t="s">
        <v>176</v>
      </c>
    </row>
    <row r="137" spans="1:6">
      <c r="A137" s="49">
        <v>107</v>
      </c>
      <c r="B137" s="50"/>
      <c r="C137" s="53" t="s">
        <v>188</v>
      </c>
      <c r="D137" s="54"/>
      <c r="E137" s="57"/>
      <c r="F137" s="58" t="s">
        <v>189</v>
      </c>
    </row>
    <row r="138" spans="1:6">
      <c r="A138" s="49">
        <v>108</v>
      </c>
      <c r="B138" s="50"/>
      <c r="C138" s="50"/>
      <c r="D138" s="54"/>
      <c r="E138" s="57"/>
      <c r="F138" s="27"/>
    </row>
    <row r="139" spans="1:6">
      <c r="A139" s="49">
        <v>109</v>
      </c>
      <c r="B139" s="50"/>
      <c r="C139" s="53" t="s">
        <v>190</v>
      </c>
      <c r="D139" s="60"/>
      <c r="E139" s="60"/>
      <c r="F139" s="27"/>
    </row>
    <row r="140" spans="1:6">
      <c r="A140" s="49">
        <v>110</v>
      </c>
      <c r="B140" s="50"/>
      <c r="C140" s="50"/>
      <c r="D140" s="54"/>
      <c r="E140" s="57"/>
      <c r="F140" s="27"/>
    </row>
    <row r="141" spans="1:6" ht="15.6" thickBot="1">
      <c r="A141" s="49">
        <v>111</v>
      </c>
      <c r="B141" s="50"/>
      <c r="C141" s="53" t="s">
        <v>35</v>
      </c>
      <c r="D141" s="55" t="s">
        <v>169</v>
      </c>
      <c r="E141" s="27"/>
      <c r="F141" s="62" t="s">
        <v>169</v>
      </c>
    </row>
    <row r="142" spans="1:6">
      <c r="A142" s="49">
        <v>112</v>
      </c>
      <c r="B142" s="50"/>
      <c r="C142" s="50" t="s">
        <v>191</v>
      </c>
      <c r="D142" s="57" t="s">
        <v>192</v>
      </c>
      <c r="E142" s="27"/>
      <c r="F142" s="57" t="s">
        <v>192</v>
      </c>
    </row>
    <row r="143" spans="1:6">
      <c r="A143" s="49">
        <v>113</v>
      </c>
      <c r="B143" s="50"/>
      <c r="C143" s="53" t="s">
        <v>172</v>
      </c>
      <c r="D143" s="57" t="s">
        <v>173</v>
      </c>
      <c r="E143" s="60"/>
      <c r="F143" s="58" t="s">
        <v>193</v>
      </c>
    </row>
    <row r="144" spans="1:6">
      <c r="A144" s="49">
        <v>114</v>
      </c>
      <c r="B144" s="50"/>
      <c r="C144" s="63" t="s">
        <v>194</v>
      </c>
      <c r="D144" s="64"/>
      <c r="E144" s="57"/>
      <c r="F144" s="27"/>
    </row>
    <row r="145" spans="1:6">
      <c r="A145" s="49">
        <v>115</v>
      </c>
      <c r="B145" s="50"/>
      <c r="C145" s="53" t="s">
        <v>195</v>
      </c>
      <c r="D145" s="54"/>
      <c r="E145" s="57"/>
      <c r="F145" s="27"/>
    </row>
    <row r="146" spans="1:6">
      <c r="A146" s="49">
        <v>116</v>
      </c>
      <c r="B146" s="50"/>
      <c r="C146" s="53" t="s">
        <v>196</v>
      </c>
      <c r="D146" s="54"/>
      <c r="E146" s="57"/>
      <c r="F146" s="27"/>
    </row>
    <row r="147" spans="1:6">
      <c r="A147" s="49">
        <v>117</v>
      </c>
      <c r="B147" s="50"/>
      <c r="C147" s="53" t="s">
        <v>197</v>
      </c>
      <c r="D147" s="54"/>
      <c r="E147" s="57"/>
      <c r="F147" s="27"/>
    </row>
    <row r="148" spans="1:6">
      <c r="A148" s="49">
        <v>118</v>
      </c>
      <c r="B148" s="50"/>
      <c r="C148" s="50"/>
      <c r="D148" s="54"/>
      <c r="E148" s="57"/>
      <c r="F148" s="27"/>
    </row>
    <row r="149" spans="1:6">
      <c r="A149" s="49">
        <v>119</v>
      </c>
      <c r="B149" s="50"/>
      <c r="C149" s="53" t="s">
        <v>198</v>
      </c>
      <c r="D149" s="54"/>
      <c r="E149" s="57"/>
      <c r="F149" s="27"/>
    </row>
    <row r="150" spans="1:6">
      <c r="A150" s="49">
        <v>120</v>
      </c>
      <c r="B150" s="50"/>
      <c r="C150" s="50"/>
      <c r="D150" s="54"/>
      <c r="E150" s="27"/>
      <c r="F150" s="27"/>
    </row>
    <row r="151" spans="1:6" ht="15.6" thickBot="1">
      <c r="A151" s="49">
        <v>121</v>
      </c>
      <c r="B151" s="50"/>
      <c r="C151" s="50"/>
      <c r="D151" s="55" t="s">
        <v>169</v>
      </c>
      <c r="E151" s="27"/>
      <c r="F151" s="65" t="s">
        <v>169</v>
      </c>
    </row>
    <row r="152" spans="1:6">
      <c r="A152" s="49">
        <v>122</v>
      </c>
      <c r="B152" s="50"/>
      <c r="C152" s="50" t="s">
        <v>199</v>
      </c>
      <c r="D152" s="57" t="s">
        <v>200</v>
      </c>
      <c r="E152" s="27"/>
      <c r="F152" s="57" t="s">
        <v>200</v>
      </c>
    </row>
    <row r="153" spans="1:6">
      <c r="A153" s="49">
        <v>123</v>
      </c>
      <c r="B153" s="50"/>
      <c r="C153" s="50" t="s">
        <v>201</v>
      </c>
      <c r="D153" s="54"/>
      <c r="E153" s="27"/>
      <c r="F153" s="58" t="s">
        <v>186</v>
      </c>
    </row>
    <row r="154" spans="1:6">
      <c r="A154" s="49">
        <v>124</v>
      </c>
      <c r="B154" s="50"/>
      <c r="C154" s="66" t="s">
        <v>202</v>
      </c>
      <c r="D154" s="64"/>
      <c r="E154" s="67"/>
      <c r="F154" s="58" t="s">
        <v>203</v>
      </c>
    </row>
    <row r="155" spans="1:6">
      <c r="A155" s="49">
        <v>125</v>
      </c>
      <c r="B155" s="50"/>
      <c r="C155" s="50"/>
      <c r="D155" s="54"/>
      <c r="E155" s="57"/>
      <c r="F155" s="27"/>
    </row>
    <row r="156" spans="1:6">
      <c r="A156" s="49">
        <v>126</v>
      </c>
      <c r="B156" s="50"/>
      <c r="C156" s="53" t="s">
        <v>204</v>
      </c>
      <c r="D156" s="54"/>
      <c r="E156" s="57"/>
      <c r="F156" s="27"/>
    </row>
    <row r="157" spans="1:6">
      <c r="A157" s="49">
        <v>127</v>
      </c>
      <c r="B157" s="50"/>
      <c r="C157" s="50"/>
      <c r="D157" s="54"/>
      <c r="E157" s="57"/>
      <c r="F157" s="27"/>
    </row>
    <row r="158" spans="1:6">
      <c r="A158" s="49">
        <v>128</v>
      </c>
      <c r="B158" s="50"/>
      <c r="C158" s="54" t="s">
        <v>205</v>
      </c>
      <c r="D158" s="57"/>
      <c r="E158" s="57"/>
      <c r="F158" s="27"/>
    </row>
    <row r="159" spans="1:6" ht="15.6" thickBot="1">
      <c r="A159" s="49">
        <v>129</v>
      </c>
      <c r="B159" s="50"/>
      <c r="C159" s="54"/>
      <c r="D159" s="55" t="s">
        <v>169</v>
      </c>
      <c r="E159" s="27"/>
      <c r="F159" s="55" t="s">
        <v>169</v>
      </c>
    </row>
    <row r="160" spans="1:6">
      <c r="A160" s="49">
        <v>130</v>
      </c>
      <c r="B160" s="50"/>
      <c r="C160" s="54" t="s">
        <v>16</v>
      </c>
      <c r="D160" s="57" t="s">
        <v>206</v>
      </c>
      <c r="E160" s="27"/>
      <c r="F160" s="57" t="s">
        <v>207</v>
      </c>
    </row>
    <row r="161" spans="1:6">
      <c r="A161" s="49">
        <v>131</v>
      </c>
      <c r="B161" s="50"/>
      <c r="C161" s="54" t="s">
        <v>208</v>
      </c>
      <c r="D161" s="57" t="s">
        <v>209</v>
      </c>
      <c r="E161" s="27"/>
      <c r="F161" s="57" t="s">
        <v>210</v>
      </c>
    </row>
    <row r="162" spans="1:6">
      <c r="A162" s="49">
        <v>132</v>
      </c>
      <c r="B162" s="50"/>
      <c r="C162" s="54" t="s">
        <v>211</v>
      </c>
      <c r="D162" s="57" t="s">
        <v>212</v>
      </c>
      <c r="E162" s="27"/>
      <c r="F162" s="57" t="s">
        <v>213</v>
      </c>
    </row>
    <row r="163" spans="1:6">
      <c r="A163" s="49">
        <v>133</v>
      </c>
      <c r="B163" s="50"/>
      <c r="C163" s="54" t="s">
        <v>214</v>
      </c>
      <c r="D163" s="57"/>
      <c r="E163" s="57"/>
      <c r="F163" s="27"/>
    </row>
    <row r="164" spans="1:6">
      <c r="A164" s="49">
        <v>134</v>
      </c>
      <c r="B164" s="50"/>
      <c r="C164" s="54"/>
      <c r="D164" s="57"/>
      <c r="E164" s="57"/>
      <c r="F164" s="27"/>
    </row>
    <row r="165" spans="1:6">
      <c r="A165" s="49">
        <v>135</v>
      </c>
      <c r="B165" s="50"/>
      <c r="C165" s="54" t="s">
        <v>215</v>
      </c>
      <c r="D165" s="57"/>
      <c r="E165" s="27"/>
      <c r="F165" s="27"/>
    </row>
    <row r="166" spans="1:6">
      <c r="A166" s="49">
        <v>136</v>
      </c>
      <c r="B166" s="50"/>
      <c r="C166" s="54"/>
      <c r="D166" s="57"/>
      <c r="E166" s="27"/>
      <c r="F166" s="27"/>
    </row>
    <row r="167" spans="1:6">
      <c r="A167" s="49">
        <v>137</v>
      </c>
      <c r="B167" s="50"/>
      <c r="C167" s="54" t="s">
        <v>216</v>
      </c>
      <c r="D167" s="68" t="s">
        <v>217</v>
      </c>
      <c r="E167" s="27"/>
      <c r="F167" s="68" t="s">
        <v>217</v>
      </c>
    </row>
    <row r="168" spans="1:6">
      <c r="A168" s="49">
        <v>138</v>
      </c>
      <c r="B168" s="50"/>
      <c r="C168" s="54" t="s">
        <v>218</v>
      </c>
      <c r="D168" s="68" t="s">
        <v>219</v>
      </c>
      <c r="E168" s="27"/>
      <c r="F168" s="68" t="s">
        <v>219</v>
      </c>
    </row>
    <row r="169" spans="1:6">
      <c r="A169" s="49">
        <v>139</v>
      </c>
      <c r="B169" s="50"/>
      <c r="C169" s="54" t="s">
        <v>220</v>
      </c>
      <c r="D169" s="57"/>
      <c r="E169" s="27"/>
      <c r="F169" s="27"/>
    </row>
    <row r="170" spans="1:6">
      <c r="A170" s="49">
        <v>140</v>
      </c>
      <c r="B170" s="50"/>
      <c r="C170" s="54"/>
      <c r="D170" s="57"/>
      <c r="E170" s="50"/>
      <c r="F170" s="27"/>
    </row>
    <row r="171" spans="1:6">
      <c r="A171" s="49">
        <v>141</v>
      </c>
      <c r="B171" s="69"/>
      <c r="C171" s="70" t="s">
        <v>221</v>
      </c>
      <c r="D171" s="71" t="s">
        <v>169</v>
      </c>
      <c r="E171" s="57"/>
      <c r="F171" s="72" t="s">
        <v>169</v>
      </c>
    </row>
    <row r="172" spans="1:6">
      <c r="A172" s="49">
        <v>142</v>
      </c>
      <c r="B172" s="69"/>
      <c r="C172" s="54" t="s">
        <v>222</v>
      </c>
      <c r="D172" s="57" t="s">
        <v>223</v>
      </c>
      <c r="E172" s="57"/>
      <c r="F172" s="73" t="s">
        <v>224</v>
      </c>
    </row>
    <row r="173" spans="1:6">
      <c r="A173" s="49">
        <v>143</v>
      </c>
      <c r="B173" s="74"/>
      <c r="C173" s="54"/>
      <c r="D173" s="57"/>
      <c r="E173" s="57"/>
      <c r="F173" s="73"/>
    </row>
    <row r="174" spans="1:6">
      <c r="A174" s="49">
        <v>144</v>
      </c>
      <c r="B174" s="69"/>
      <c r="C174" s="54" t="s">
        <v>225</v>
      </c>
      <c r="D174" s="57" t="s">
        <v>226</v>
      </c>
      <c r="E174" s="57"/>
      <c r="F174" s="73" t="s">
        <v>227</v>
      </c>
    </row>
    <row r="175" spans="1:6">
      <c r="A175" s="49">
        <v>145</v>
      </c>
      <c r="B175" s="69"/>
      <c r="C175" s="54"/>
      <c r="D175" s="57"/>
      <c r="E175" s="57"/>
      <c r="F175" s="73"/>
    </row>
    <row r="176" spans="1:6">
      <c r="A176" s="49">
        <v>146</v>
      </c>
      <c r="B176" s="69"/>
      <c r="C176" s="70" t="s">
        <v>228</v>
      </c>
      <c r="D176" s="71" t="s">
        <v>169</v>
      </c>
      <c r="E176" s="57"/>
      <c r="F176" s="72" t="s">
        <v>169</v>
      </c>
    </row>
    <row r="177" spans="1:6">
      <c r="A177" s="49">
        <v>147</v>
      </c>
      <c r="B177" s="69"/>
      <c r="C177" s="54" t="s">
        <v>229</v>
      </c>
      <c r="D177" s="57" t="s">
        <v>230</v>
      </c>
      <c r="E177" s="54"/>
      <c r="F177" s="73" t="s">
        <v>231</v>
      </c>
    </row>
    <row r="178" spans="1:6">
      <c r="A178" s="49">
        <v>148</v>
      </c>
      <c r="B178" s="69"/>
      <c r="C178" s="54" t="s">
        <v>232</v>
      </c>
      <c r="D178" s="57" t="s">
        <v>233</v>
      </c>
      <c r="E178" s="57"/>
      <c r="F178" s="73" t="s">
        <v>234</v>
      </c>
    </row>
    <row r="179" spans="1:6">
      <c r="A179" s="49">
        <v>149</v>
      </c>
      <c r="B179" s="69"/>
      <c r="C179" s="54" t="s">
        <v>235</v>
      </c>
      <c r="D179" s="57" t="s">
        <v>236</v>
      </c>
      <c r="E179" s="57"/>
      <c r="F179" s="73" t="s">
        <v>237</v>
      </c>
    </row>
    <row r="180" spans="1:6">
      <c r="A180" s="49">
        <v>150</v>
      </c>
      <c r="B180" s="69"/>
      <c r="C180" s="54" t="s">
        <v>238</v>
      </c>
      <c r="D180" s="57" t="s">
        <v>239</v>
      </c>
      <c r="E180" s="57"/>
      <c r="F180" s="73" t="s">
        <v>240</v>
      </c>
    </row>
    <row r="181" spans="1:6">
      <c r="A181" s="49">
        <v>151</v>
      </c>
      <c r="B181" s="69"/>
      <c r="C181" s="75" t="s">
        <v>241</v>
      </c>
      <c r="D181" s="54" t="s">
        <v>242</v>
      </c>
      <c r="E181" s="54"/>
      <c r="F181" s="54" t="s">
        <v>242</v>
      </c>
    </row>
    <row r="182" spans="1:6">
      <c r="A182" s="49">
        <v>152</v>
      </c>
      <c r="B182" s="50"/>
      <c r="C182" s="54"/>
      <c r="D182" s="57"/>
      <c r="E182" s="57"/>
      <c r="F182" s="73"/>
    </row>
    <row r="183" spans="1:6" ht="15.6" thickBot="1">
      <c r="A183" s="49">
        <v>153</v>
      </c>
      <c r="B183" s="50"/>
      <c r="C183" s="54"/>
      <c r="D183" s="55" t="s">
        <v>169</v>
      </c>
      <c r="E183" s="27"/>
      <c r="F183" s="76" t="s">
        <v>169</v>
      </c>
    </row>
    <row r="184" spans="1:6">
      <c r="A184" s="49">
        <v>154</v>
      </c>
      <c r="B184" s="50"/>
      <c r="C184" s="53" t="s">
        <v>243</v>
      </c>
      <c r="D184" s="77" t="s">
        <v>244</v>
      </c>
      <c r="E184" s="27"/>
      <c r="F184" s="77" t="s">
        <v>245</v>
      </c>
    </row>
    <row r="185" spans="1:6">
      <c r="A185" s="49">
        <v>155</v>
      </c>
      <c r="B185" s="50"/>
      <c r="C185" s="53" t="s">
        <v>246</v>
      </c>
      <c r="D185" s="78" t="s">
        <v>233</v>
      </c>
      <c r="E185" s="27"/>
      <c r="F185" s="79" t="s">
        <v>234</v>
      </c>
    </row>
    <row r="186" spans="1:6">
      <c r="A186" s="49">
        <v>156</v>
      </c>
      <c r="B186" s="50"/>
      <c r="C186" s="75" t="s">
        <v>247</v>
      </c>
      <c r="D186" s="78" t="s">
        <v>248</v>
      </c>
      <c r="E186" s="27"/>
      <c r="F186" s="79" t="s">
        <v>248</v>
      </c>
    </row>
    <row r="187" spans="1:6">
      <c r="A187" s="49">
        <v>157</v>
      </c>
      <c r="B187" s="50"/>
      <c r="C187" s="54" t="s">
        <v>249</v>
      </c>
      <c r="D187" s="50"/>
      <c r="E187" s="27"/>
      <c r="F187" s="27"/>
    </row>
    <row r="188" spans="1:6">
      <c r="A188" s="27"/>
      <c r="B188" s="27"/>
      <c r="C188" s="27"/>
      <c r="D188" s="27"/>
      <c r="E188" s="27"/>
      <c r="F188" s="27"/>
    </row>
    <row r="189" spans="1:6">
      <c r="A189" s="27"/>
      <c r="B189" s="27" t="s">
        <v>250</v>
      </c>
      <c r="C189" s="27"/>
      <c r="D189" s="27"/>
      <c r="E189" s="27"/>
      <c r="F189" s="27"/>
    </row>
    <row r="190" spans="1:6">
      <c r="A190" s="27"/>
      <c r="B190" s="27"/>
      <c r="C190" s="80" t="s">
        <v>251</v>
      </c>
      <c r="D190" s="27"/>
      <c r="E190" s="27"/>
      <c r="F190" s="27"/>
    </row>
    <row r="191" spans="1:6">
      <c r="A191" s="27"/>
      <c r="B191" s="27"/>
      <c r="C191" s="80"/>
      <c r="D191" s="27"/>
      <c r="E191" s="27"/>
      <c r="F191" s="27"/>
    </row>
    <row r="192" spans="1:6">
      <c r="A192" s="27"/>
      <c r="B192" s="27"/>
      <c r="C192" s="27" t="s">
        <v>252</v>
      </c>
      <c r="D192" s="27"/>
      <c r="E192" s="27"/>
      <c r="F192" s="27"/>
    </row>
    <row r="193" spans="1:6">
      <c r="A193" s="27"/>
      <c r="B193" s="27"/>
      <c r="C193" s="27"/>
      <c r="D193" s="27"/>
      <c r="E193" s="27"/>
      <c r="F193" s="27"/>
    </row>
    <row r="194" spans="1:6">
      <c r="A194" s="27"/>
      <c r="B194" s="27"/>
      <c r="C194" s="27" t="s">
        <v>253</v>
      </c>
      <c r="D194" s="27"/>
      <c r="E194" s="27"/>
      <c r="F194" s="27"/>
    </row>
  </sheetData>
  <mergeCells count="3">
    <mergeCell ref="A117:F117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1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workbookViewId="0">
      <selection activeCell="H10" sqref="H10"/>
    </sheetView>
  </sheetViews>
  <sheetFormatPr defaultColWidth="8.90625" defaultRowHeight="13.2"/>
  <cols>
    <col min="1" max="1" width="4.1796875" style="81" customWidth="1"/>
    <col min="2" max="2" width="2.6328125" style="81" customWidth="1"/>
    <col min="3" max="3" width="3.08984375" style="81" customWidth="1"/>
    <col min="4" max="4" width="2.453125" style="81" customWidth="1"/>
    <col min="5" max="6" width="8.90625" style="81"/>
    <col min="7" max="7" width="2.1796875" style="81" customWidth="1"/>
    <col min="8" max="11" width="8.90625" style="81"/>
    <col min="12" max="12" width="15.1796875" style="81" customWidth="1"/>
    <col min="13" max="13" width="11.6328125" style="81" customWidth="1"/>
    <col min="14" max="14" width="11" style="81" customWidth="1"/>
    <col min="15" max="15" width="10.1796875" style="81" customWidth="1"/>
    <col min="16" max="16384" width="8.90625" style="81"/>
  </cols>
  <sheetData>
    <row r="2" spans="1:15" ht="15.6">
      <c r="A2" s="161" t="s">
        <v>254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>
      <c r="A3" s="82" t="s">
        <v>7</v>
      </c>
      <c r="B3" s="83"/>
      <c r="C3" s="84"/>
      <c r="D3" s="84"/>
      <c r="E3" s="85" t="s">
        <v>255</v>
      </c>
      <c r="F3" s="84"/>
      <c r="G3" s="83"/>
      <c r="H3" s="83"/>
      <c r="I3" s="83"/>
      <c r="J3" s="83"/>
      <c r="K3" s="83"/>
      <c r="L3" s="83"/>
      <c r="M3" s="83"/>
      <c r="N3" s="83"/>
    </row>
    <row r="4" spans="1:15">
      <c r="A4" s="86" t="s">
        <v>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5">
      <c r="A5" s="88">
        <v>1</v>
      </c>
      <c r="B5" s="87" t="s">
        <v>256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5">
      <c r="A6" s="88">
        <v>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5">
      <c r="A7" s="88">
        <v>3</v>
      </c>
      <c r="B7" s="87" t="s">
        <v>257</v>
      </c>
      <c r="C7" s="87"/>
      <c r="D7" s="87" t="s">
        <v>258</v>
      </c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5">
      <c r="A8" s="88">
        <v>4</v>
      </c>
      <c r="B8" s="87"/>
      <c r="C8" s="87"/>
      <c r="D8" s="87"/>
      <c r="E8" s="87" t="s">
        <v>259</v>
      </c>
      <c r="F8" s="87"/>
      <c r="G8" s="87"/>
      <c r="H8" s="87"/>
      <c r="I8" s="87"/>
      <c r="J8" s="87"/>
      <c r="K8" s="87"/>
      <c r="L8" s="87"/>
      <c r="M8" s="87"/>
      <c r="N8" s="87"/>
    </row>
    <row r="9" spans="1:15">
      <c r="A9" s="88">
        <v>5</v>
      </c>
      <c r="B9" s="87"/>
      <c r="C9" s="87"/>
      <c r="D9" s="87"/>
      <c r="E9" s="87" t="s">
        <v>260</v>
      </c>
      <c r="F9" s="87"/>
      <c r="G9" s="87"/>
      <c r="H9" s="87"/>
      <c r="I9" s="87"/>
      <c r="J9" s="87"/>
      <c r="K9" s="87"/>
      <c r="L9" s="87"/>
      <c r="M9" s="87"/>
      <c r="N9" s="87"/>
    </row>
    <row r="10" spans="1:15">
      <c r="A10" s="88">
        <v>6</v>
      </c>
      <c r="B10" s="87"/>
      <c r="C10" s="87"/>
      <c r="D10" s="87"/>
      <c r="E10" s="87" t="s">
        <v>261</v>
      </c>
      <c r="F10" s="87"/>
      <c r="G10" s="87"/>
      <c r="H10" s="87"/>
      <c r="I10" s="87"/>
      <c r="J10" s="87"/>
      <c r="K10" s="87"/>
      <c r="L10" s="87"/>
      <c r="M10" s="87"/>
      <c r="N10" s="87"/>
    </row>
    <row r="11" spans="1:15">
      <c r="A11" s="88">
        <v>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5">
      <c r="A12" s="88">
        <v>8</v>
      </c>
      <c r="B12" s="87" t="s">
        <v>262</v>
      </c>
      <c r="C12" s="87"/>
      <c r="D12" s="87" t="s">
        <v>263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5">
      <c r="A13" s="88">
        <v>9</v>
      </c>
      <c r="B13" s="87"/>
      <c r="C13" s="87"/>
      <c r="D13" s="87"/>
      <c r="E13" s="87" t="s">
        <v>264</v>
      </c>
      <c r="F13" s="87"/>
      <c r="G13" s="87"/>
      <c r="H13" s="87"/>
      <c r="I13" s="87"/>
      <c r="J13" s="87"/>
      <c r="K13" s="87"/>
      <c r="L13" s="87"/>
      <c r="M13" s="87"/>
      <c r="N13" s="87"/>
    </row>
    <row r="14" spans="1:15">
      <c r="A14" s="88">
        <v>10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5">
      <c r="A15" s="88">
        <v>11</v>
      </c>
      <c r="B15" s="87" t="s">
        <v>265</v>
      </c>
      <c r="C15" s="87"/>
      <c r="D15" s="87" t="s">
        <v>266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5">
      <c r="A16" s="88">
        <v>12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1:14">
      <c r="A17" s="88">
        <v>13</v>
      </c>
      <c r="B17" s="87"/>
      <c r="C17" s="87"/>
      <c r="D17" s="87" t="s">
        <v>267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>
      <c r="A18" s="88">
        <v>14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1:14">
      <c r="A19" s="88">
        <v>15</v>
      </c>
      <c r="B19" s="87"/>
      <c r="C19" s="87"/>
      <c r="D19" s="87" t="s">
        <v>268</v>
      </c>
      <c r="E19" s="87"/>
      <c r="F19" s="89" t="s">
        <v>269</v>
      </c>
      <c r="G19" s="87" t="s">
        <v>270</v>
      </c>
      <c r="H19" s="87"/>
      <c r="I19" s="87"/>
      <c r="J19" s="87"/>
      <c r="K19" s="87"/>
      <c r="L19" s="87"/>
      <c r="M19" s="87"/>
      <c r="N19" s="87"/>
    </row>
    <row r="20" spans="1:14">
      <c r="A20" s="88">
        <v>16</v>
      </c>
      <c r="B20" s="87"/>
      <c r="C20" s="87"/>
      <c r="D20" s="87"/>
      <c r="E20" s="87"/>
      <c r="F20" s="87"/>
      <c r="G20" s="87"/>
      <c r="H20" s="87" t="s">
        <v>271</v>
      </c>
      <c r="I20" s="87"/>
      <c r="J20" s="87"/>
      <c r="K20" s="87"/>
      <c r="L20" s="87"/>
      <c r="M20" s="87"/>
      <c r="N20" s="87"/>
    </row>
    <row r="21" spans="1:14">
      <c r="A21" s="88">
        <v>17</v>
      </c>
      <c r="B21" s="87"/>
      <c r="C21" s="87"/>
      <c r="D21" s="87"/>
      <c r="E21" s="87"/>
      <c r="F21" s="87"/>
      <c r="G21" s="87"/>
      <c r="H21" s="87" t="s">
        <v>272</v>
      </c>
      <c r="I21" s="87"/>
      <c r="J21" s="87"/>
      <c r="K21" s="87"/>
      <c r="L21" s="87"/>
      <c r="M21" s="87"/>
      <c r="N21" s="87"/>
    </row>
    <row r="22" spans="1:14">
      <c r="A22" s="88">
        <v>18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4">
      <c r="A23" s="88">
        <v>19</v>
      </c>
      <c r="B23" s="90" t="s">
        <v>273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1:14">
      <c r="A24" s="88">
        <v>20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4">
      <c r="A25" s="88">
        <v>21</v>
      </c>
      <c r="B25" s="87"/>
      <c r="C25" s="87"/>
      <c r="D25" s="87"/>
      <c r="E25" s="91" t="s">
        <v>274</v>
      </c>
      <c r="F25" s="91" t="s">
        <v>275</v>
      </c>
      <c r="G25" s="92" t="s">
        <v>276</v>
      </c>
      <c r="H25" s="87"/>
      <c r="I25" s="87"/>
      <c r="J25" s="87"/>
      <c r="K25" s="87"/>
      <c r="L25" s="87"/>
      <c r="M25" s="87"/>
      <c r="N25" s="87"/>
    </row>
    <row r="26" spans="1:14">
      <c r="A26" s="88">
        <v>22</v>
      </c>
      <c r="B26" s="83" t="s">
        <v>277</v>
      </c>
      <c r="C26" s="87"/>
      <c r="D26" s="87"/>
      <c r="E26" s="91"/>
      <c r="F26" s="91"/>
      <c r="G26" s="93"/>
      <c r="H26" s="87"/>
      <c r="I26" s="87"/>
      <c r="J26" s="87"/>
      <c r="K26" s="87"/>
      <c r="L26" s="87"/>
      <c r="M26" s="87"/>
      <c r="N26" s="87"/>
    </row>
    <row r="27" spans="1:14">
      <c r="A27" s="88">
        <v>23</v>
      </c>
      <c r="B27" s="87"/>
      <c r="C27" s="87" t="s">
        <v>278</v>
      </c>
      <c r="D27" s="87"/>
      <c r="E27" s="91" t="s">
        <v>279</v>
      </c>
      <c r="F27" s="91">
        <v>2010</v>
      </c>
      <c r="G27" s="92" t="s">
        <v>280</v>
      </c>
      <c r="H27" s="87"/>
      <c r="I27" s="87"/>
      <c r="J27" s="87"/>
      <c r="K27" s="87"/>
      <c r="L27" s="87"/>
      <c r="M27" s="87"/>
      <c r="N27" s="87"/>
    </row>
    <row r="28" spans="1:14">
      <c r="A28" s="88">
        <v>24</v>
      </c>
      <c r="B28" s="87"/>
      <c r="C28" s="87" t="s">
        <v>281</v>
      </c>
      <c r="D28" s="87"/>
      <c r="E28" s="91" t="s">
        <v>279</v>
      </c>
      <c r="F28" s="91">
        <v>2010</v>
      </c>
      <c r="G28" s="92" t="s">
        <v>282</v>
      </c>
      <c r="H28" s="87"/>
      <c r="I28" s="87"/>
      <c r="J28" s="87"/>
      <c r="K28" s="87"/>
      <c r="L28" s="87"/>
      <c r="M28" s="87"/>
      <c r="N28" s="87"/>
    </row>
    <row r="29" spans="1:14">
      <c r="A29" s="88">
        <v>25</v>
      </c>
      <c r="B29" s="87"/>
      <c r="C29" s="87" t="s">
        <v>283</v>
      </c>
      <c r="D29" s="87"/>
      <c r="E29" s="91" t="s">
        <v>279</v>
      </c>
      <c r="F29" s="91">
        <v>2010</v>
      </c>
      <c r="G29" s="92" t="s">
        <v>284</v>
      </c>
      <c r="H29" s="87"/>
      <c r="I29" s="87"/>
      <c r="J29" s="87"/>
      <c r="K29" s="87"/>
      <c r="L29" s="87"/>
      <c r="M29" s="87"/>
      <c r="N29" s="87"/>
    </row>
    <row r="30" spans="1:14">
      <c r="A30" s="88">
        <v>26</v>
      </c>
      <c r="B30" s="87"/>
      <c r="C30" s="87" t="s">
        <v>285</v>
      </c>
      <c r="D30" s="87"/>
      <c r="E30" s="91" t="s">
        <v>286</v>
      </c>
      <c r="F30" s="91">
        <v>2010</v>
      </c>
      <c r="G30" s="92" t="s">
        <v>287</v>
      </c>
      <c r="H30" s="87"/>
      <c r="I30" s="87"/>
      <c r="J30" s="87"/>
      <c r="K30" s="87"/>
      <c r="L30" s="87"/>
      <c r="M30" s="87"/>
      <c r="N30" s="87"/>
    </row>
    <row r="31" spans="1:14">
      <c r="A31" s="88">
        <v>27</v>
      </c>
      <c r="B31" s="87"/>
      <c r="C31" s="87"/>
      <c r="D31" s="87"/>
      <c r="E31" s="91"/>
      <c r="F31" s="91"/>
      <c r="G31" s="92"/>
      <c r="H31" s="87"/>
      <c r="I31" s="87"/>
      <c r="J31" s="87"/>
      <c r="K31" s="87"/>
      <c r="L31" s="87"/>
      <c r="M31" s="87"/>
      <c r="N31" s="87"/>
    </row>
    <row r="32" spans="1:14">
      <c r="A32" s="88">
        <v>28</v>
      </c>
      <c r="B32" s="83" t="s">
        <v>288</v>
      </c>
      <c r="C32" s="87"/>
      <c r="D32" s="87"/>
      <c r="E32" s="94"/>
      <c r="F32" s="91"/>
      <c r="G32" s="92"/>
      <c r="H32" s="87"/>
      <c r="I32" s="87"/>
      <c r="J32" s="87"/>
      <c r="K32" s="87"/>
      <c r="L32" s="87"/>
      <c r="M32" s="87"/>
      <c r="N32" s="87"/>
    </row>
    <row r="33" spans="1:14">
      <c r="A33" s="88">
        <v>29</v>
      </c>
      <c r="B33" s="87"/>
      <c r="C33" s="87" t="s">
        <v>289</v>
      </c>
      <c r="D33" s="87"/>
      <c r="E33" s="91" t="s">
        <v>290</v>
      </c>
      <c r="F33" s="91">
        <v>2010</v>
      </c>
      <c r="G33" s="92" t="s">
        <v>291</v>
      </c>
      <c r="H33" s="87"/>
      <c r="I33" s="87"/>
      <c r="J33" s="87"/>
      <c r="K33" s="87"/>
      <c r="L33" s="87"/>
      <c r="M33" s="87"/>
      <c r="N33" s="87"/>
    </row>
    <row r="34" spans="1:14">
      <c r="A34" s="88">
        <v>30</v>
      </c>
      <c r="B34" s="87"/>
      <c r="C34" s="87" t="s">
        <v>292</v>
      </c>
      <c r="D34" s="87"/>
      <c r="E34" s="91" t="s">
        <v>290</v>
      </c>
      <c r="F34" s="91">
        <v>2010</v>
      </c>
      <c r="G34" s="92" t="s">
        <v>293</v>
      </c>
      <c r="H34" s="87"/>
      <c r="I34" s="87"/>
      <c r="J34" s="87"/>
      <c r="K34" s="87"/>
      <c r="L34" s="87"/>
      <c r="M34" s="87"/>
      <c r="N34" s="87"/>
    </row>
    <row r="35" spans="1:14">
      <c r="A35" s="88">
        <v>31</v>
      </c>
      <c r="B35" s="87"/>
      <c r="C35" s="87" t="s">
        <v>294</v>
      </c>
      <c r="D35" s="87"/>
      <c r="E35" s="91" t="s">
        <v>290</v>
      </c>
      <c r="F35" s="91">
        <v>2010</v>
      </c>
      <c r="G35" s="92" t="s">
        <v>295</v>
      </c>
      <c r="H35" s="87"/>
      <c r="I35" s="87"/>
      <c r="J35" s="87"/>
      <c r="K35" s="87"/>
      <c r="L35" s="87"/>
      <c r="M35" s="87"/>
      <c r="N35" s="87"/>
    </row>
    <row r="36" spans="1:14">
      <c r="A36" s="88">
        <v>32</v>
      </c>
      <c r="B36" s="87"/>
      <c r="C36" s="87" t="s">
        <v>296</v>
      </c>
      <c r="D36" s="87"/>
      <c r="E36" s="91" t="s">
        <v>290</v>
      </c>
      <c r="F36" s="91">
        <v>2010</v>
      </c>
      <c r="G36" s="92" t="s">
        <v>297</v>
      </c>
      <c r="H36" s="87"/>
      <c r="I36" s="87"/>
      <c r="J36" s="87"/>
      <c r="K36" s="87"/>
      <c r="L36" s="87"/>
      <c r="M36" s="87"/>
      <c r="N36" s="87"/>
    </row>
    <row r="37" spans="1:14">
      <c r="A37" s="88">
        <v>33</v>
      </c>
      <c r="B37" s="87"/>
      <c r="C37" s="87" t="s">
        <v>298</v>
      </c>
      <c r="D37" s="87"/>
      <c r="E37" s="91" t="s">
        <v>299</v>
      </c>
      <c r="F37" s="91">
        <v>2010</v>
      </c>
      <c r="G37" s="92" t="s">
        <v>300</v>
      </c>
      <c r="H37" s="87"/>
      <c r="I37" s="87"/>
      <c r="J37" s="87"/>
      <c r="K37" s="87"/>
      <c r="L37" s="87"/>
      <c r="M37" s="87"/>
      <c r="N37" s="87"/>
    </row>
    <row r="38" spans="1:14">
      <c r="A38" s="88">
        <v>34</v>
      </c>
      <c r="B38" s="87"/>
      <c r="C38" s="87" t="s">
        <v>301</v>
      </c>
      <c r="D38" s="87"/>
      <c r="E38" s="94" t="s">
        <v>302</v>
      </c>
      <c r="F38" s="91">
        <v>2011</v>
      </c>
      <c r="G38" s="92" t="s">
        <v>303</v>
      </c>
      <c r="H38" s="87"/>
      <c r="I38" s="87"/>
      <c r="J38" s="87"/>
      <c r="K38" s="87"/>
      <c r="L38" s="87"/>
      <c r="M38" s="87"/>
      <c r="N38" s="87"/>
    </row>
    <row r="39" spans="1:14">
      <c r="A39" s="88">
        <v>35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1:14">
      <c r="A40" s="88">
        <v>36</v>
      </c>
      <c r="B40" s="87"/>
      <c r="C40" s="87"/>
      <c r="D40" s="87"/>
      <c r="E40" s="87" t="s">
        <v>304</v>
      </c>
      <c r="F40" s="87" t="s">
        <v>305</v>
      </c>
      <c r="G40" s="87"/>
      <c r="H40" s="87"/>
      <c r="I40" s="87"/>
      <c r="J40" s="87"/>
      <c r="K40" s="87"/>
      <c r="L40" s="87"/>
      <c r="M40" s="87"/>
      <c r="N40" s="87"/>
    </row>
    <row r="41" spans="1:14">
      <c r="A41" s="88">
        <v>37</v>
      </c>
      <c r="B41" s="87"/>
      <c r="C41" s="87"/>
      <c r="D41" s="87"/>
      <c r="E41" s="87"/>
      <c r="F41" s="87" t="s">
        <v>306</v>
      </c>
      <c r="G41" s="87"/>
      <c r="H41" s="87"/>
      <c r="I41" s="87"/>
      <c r="J41" s="87"/>
      <c r="K41" s="87"/>
      <c r="L41" s="87"/>
      <c r="M41" s="87"/>
      <c r="N41" s="87"/>
    </row>
    <row r="42" spans="1:14">
      <c r="A42" s="88">
        <v>38</v>
      </c>
      <c r="B42" s="87"/>
      <c r="C42" s="87"/>
      <c r="D42" s="87"/>
      <c r="E42" s="87"/>
      <c r="F42" s="87" t="s">
        <v>307</v>
      </c>
      <c r="G42" s="87"/>
      <c r="H42" s="87"/>
      <c r="I42" s="87"/>
      <c r="J42" s="87"/>
      <c r="K42" s="87"/>
      <c r="L42" s="87"/>
      <c r="M42" s="87"/>
      <c r="N42" s="87"/>
    </row>
    <row r="43" spans="1:14">
      <c r="A43" s="88">
        <v>39</v>
      </c>
      <c r="B43" s="87"/>
      <c r="C43" s="87"/>
      <c r="D43" s="87"/>
      <c r="E43" s="87"/>
      <c r="F43" s="87" t="s">
        <v>308</v>
      </c>
      <c r="G43" s="87"/>
      <c r="H43" s="87"/>
      <c r="I43" s="87"/>
      <c r="J43" s="87"/>
      <c r="K43" s="87"/>
      <c r="L43" s="87"/>
      <c r="M43" s="87"/>
      <c r="N43" s="87"/>
    </row>
    <row r="44" spans="1:14">
      <c r="A44" s="88">
        <v>40</v>
      </c>
      <c r="B44" s="87"/>
      <c r="C44" s="87"/>
      <c r="D44" s="87"/>
      <c r="E44" s="87"/>
      <c r="F44" s="87" t="s">
        <v>309</v>
      </c>
      <c r="G44" s="87"/>
      <c r="H44" s="87"/>
      <c r="I44" s="87"/>
      <c r="J44" s="87"/>
      <c r="K44" s="87"/>
      <c r="L44" s="87"/>
      <c r="M44" s="87"/>
      <c r="N44" s="87"/>
    </row>
    <row r="45" spans="1:14">
      <c r="A45" s="88">
        <v>41</v>
      </c>
      <c r="B45" s="87"/>
      <c r="C45" s="87"/>
      <c r="D45" s="87"/>
      <c r="E45" s="87"/>
      <c r="F45" s="87" t="s">
        <v>310</v>
      </c>
      <c r="G45" s="87"/>
      <c r="H45" s="87"/>
      <c r="I45" s="87"/>
      <c r="J45" s="87"/>
      <c r="K45" s="87"/>
      <c r="L45" s="87"/>
      <c r="M45" s="87"/>
      <c r="N45" s="87"/>
    </row>
    <row r="46" spans="1:14">
      <c r="A46" s="88">
        <v>42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1:14">
      <c r="A47" s="88">
        <v>43</v>
      </c>
      <c r="B47" s="87"/>
      <c r="C47" s="87"/>
      <c r="D47" s="87"/>
      <c r="E47" s="87"/>
      <c r="F47" s="87" t="s">
        <v>311</v>
      </c>
      <c r="G47" s="87"/>
      <c r="H47" s="87"/>
      <c r="I47" s="87"/>
      <c r="J47" s="87"/>
      <c r="K47" s="87"/>
      <c r="L47" s="87"/>
      <c r="M47" s="87"/>
      <c r="N47" s="87"/>
    </row>
    <row r="48" spans="1:14">
      <c r="A48" s="88">
        <v>44</v>
      </c>
      <c r="B48" s="87"/>
      <c r="C48" s="87"/>
      <c r="D48" s="83"/>
      <c r="E48" s="83"/>
      <c r="F48" s="83"/>
      <c r="G48" s="83"/>
      <c r="H48" s="83"/>
      <c r="I48" s="83"/>
      <c r="J48" s="87"/>
      <c r="K48" s="87"/>
      <c r="L48" s="87"/>
      <c r="M48" s="95" t="s">
        <v>312</v>
      </c>
      <c r="N48" s="95" t="s">
        <v>313</v>
      </c>
    </row>
    <row r="49" spans="1:14">
      <c r="A49" s="88">
        <v>45</v>
      </c>
      <c r="B49" s="87"/>
      <c r="C49" s="87" t="s">
        <v>314</v>
      </c>
      <c r="D49" s="83" t="s">
        <v>315</v>
      </c>
      <c r="E49" s="83"/>
      <c r="F49" s="83"/>
      <c r="G49" s="83"/>
      <c r="H49" s="83"/>
      <c r="I49" s="83"/>
      <c r="J49" s="83"/>
      <c r="K49" s="83"/>
      <c r="L49" s="83"/>
      <c r="M49" s="6"/>
      <c r="N49" s="6"/>
    </row>
    <row r="50" spans="1:14">
      <c r="A50" s="88">
        <v>46</v>
      </c>
      <c r="B50" s="87"/>
      <c r="C50" s="87" t="s">
        <v>316</v>
      </c>
      <c r="D50" s="83" t="s">
        <v>317</v>
      </c>
      <c r="E50" s="83"/>
      <c r="F50" s="83"/>
      <c r="G50" s="83"/>
      <c r="H50" s="83"/>
      <c r="I50" s="83"/>
      <c r="J50" s="83"/>
      <c r="K50" s="83"/>
      <c r="L50" s="83"/>
      <c r="M50" s="6">
        <f>ROUND((1+$K$74)^18,2)</f>
        <v>1.1200000000000001</v>
      </c>
      <c r="N50" s="6">
        <f>ROUND((1+$K$74)^18,2)</f>
        <v>1.1200000000000001</v>
      </c>
    </row>
    <row r="51" spans="1:14">
      <c r="A51" s="88">
        <v>47</v>
      </c>
      <c r="B51" s="87"/>
      <c r="C51" s="87" t="s">
        <v>318</v>
      </c>
      <c r="D51" s="83" t="s">
        <v>319</v>
      </c>
      <c r="E51" s="83"/>
      <c r="F51" s="83"/>
      <c r="G51" s="83"/>
      <c r="H51" s="83"/>
      <c r="I51" s="83"/>
      <c r="J51" s="83"/>
      <c r="K51" s="83"/>
      <c r="L51" s="83"/>
      <c r="M51" s="96">
        <f>+M49*M50</f>
        <v>0</v>
      </c>
      <c r="N51" s="96">
        <f>+N49*N50</f>
        <v>0</v>
      </c>
    </row>
    <row r="52" spans="1:14">
      <c r="A52" s="88">
        <v>48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>
      <c r="A53" s="88">
        <v>49</v>
      </c>
      <c r="B53" s="87"/>
      <c r="C53" s="87"/>
      <c r="D53" s="87"/>
      <c r="E53" s="87" t="s">
        <v>268</v>
      </c>
      <c r="F53" s="87" t="s">
        <v>320</v>
      </c>
      <c r="G53" s="87"/>
      <c r="H53" s="87"/>
      <c r="I53" s="87"/>
      <c r="J53" s="87"/>
      <c r="K53" s="87"/>
      <c r="L53" s="87"/>
      <c r="M53" s="87"/>
      <c r="N53" s="87"/>
    </row>
    <row r="54" spans="1:14">
      <c r="A54" s="88">
        <v>50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</row>
    <row r="55" spans="1:14">
      <c r="A55" s="88">
        <v>51</v>
      </c>
      <c r="B55" s="87"/>
      <c r="C55" s="87"/>
      <c r="D55" s="97" t="s">
        <v>321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</row>
    <row r="56" spans="1:14">
      <c r="A56" s="88">
        <v>52</v>
      </c>
      <c r="B56" s="87"/>
      <c r="C56" s="87"/>
      <c r="D56" s="87"/>
      <c r="E56" s="87"/>
      <c r="F56" s="87"/>
      <c r="G56" s="87"/>
      <c r="H56" s="87"/>
      <c r="I56" s="87"/>
      <c r="J56" s="87"/>
      <c r="K56" s="98" t="s">
        <v>322</v>
      </c>
      <c r="L56" s="87"/>
      <c r="M56" s="87"/>
      <c r="N56" s="87"/>
    </row>
    <row r="57" spans="1:14">
      <c r="A57" s="88">
        <v>53</v>
      </c>
      <c r="B57" s="87"/>
      <c r="C57" s="87"/>
      <c r="D57" s="87"/>
      <c r="E57" s="99" t="s">
        <v>274</v>
      </c>
      <c r="F57" s="82"/>
      <c r="G57" s="82"/>
      <c r="H57" s="99" t="s">
        <v>275</v>
      </c>
      <c r="I57" s="87"/>
      <c r="J57" s="87"/>
      <c r="K57" s="99" t="s">
        <v>323</v>
      </c>
      <c r="L57" s="87"/>
      <c r="M57" s="87"/>
      <c r="N57" s="100"/>
    </row>
    <row r="58" spans="1:14">
      <c r="A58" s="88">
        <v>54</v>
      </c>
      <c r="B58" s="87"/>
      <c r="C58" s="87"/>
      <c r="D58" s="87"/>
      <c r="E58" s="87" t="s">
        <v>302</v>
      </c>
      <c r="F58" s="87"/>
      <c r="G58" s="87"/>
      <c r="H58" s="87" t="s">
        <v>324</v>
      </c>
      <c r="I58" s="87"/>
      <c r="J58" s="87"/>
      <c r="K58" s="101">
        <v>5.4000000000000003E-3</v>
      </c>
      <c r="L58" s="87"/>
      <c r="M58" s="102"/>
      <c r="N58" s="102"/>
    </row>
    <row r="59" spans="1:14">
      <c r="A59" s="88">
        <v>55</v>
      </c>
      <c r="B59" s="87"/>
      <c r="C59" s="87"/>
      <c r="D59" s="87"/>
      <c r="E59" s="87" t="s">
        <v>325</v>
      </c>
      <c r="F59" s="87"/>
      <c r="G59" s="87"/>
      <c r="H59" s="87" t="s">
        <v>324</v>
      </c>
      <c r="I59" s="87"/>
      <c r="J59" s="87"/>
      <c r="K59" s="101">
        <v>4.7999999999999996E-3</v>
      </c>
      <c r="L59" s="87"/>
      <c r="M59" s="102"/>
      <c r="N59" s="102"/>
    </row>
    <row r="60" spans="1:14">
      <c r="A60" s="88">
        <v>56</v>
      </c>
      <c r="B60" s="87"/>
      <c r="C60" s="87"/>
      <c r="D60" s="87"/>
      <c r="E60" s="87" t="s">
        <v>326</v>
      </c>
      <c r="F60" s="87"/>
      <c r="G60" s="87"/>
      <c r="H60" s="87" t="s">
        <v>324</v>
      </c>
      <c r="I60" s="87"/>
      <c r="J60" s="87"/>
      <c r="K60" s="101">
        <v>5.4000000000000003E-3</v>
      </c>
      <c r="L60" s="87"/>
      <c r="M60" s="102"/>
      <c r="N60" s="102"/>
    </row>
    <row r="61" spans="1:14">
      <c r="A61" s="88">
        <v>57</v>
      </c>
      <c r="B61" s="87"/>
      <c r="C61" s="87"/>
      <c r="D61" s="87"/>
      <c r="E61" s="87" t="s">
        <v>327</v>
      </c>
      <c r="F61" s="87"/>
      <c r="G61" s="87"/>
      <c r="H61" s="87" t="s">
        <v>324</v>
      </c>
      <c r="I61" s="87"/>
      <c r="J61" s="87"/>
      <c r="K61" s="101">
        <v>6.1999999999999998E-3</v>
      </c>
      <c r="L61" s="87"/>
      <c r="M61" s="102"/>
      <c r="N61" s="102"/>
    </row>
    <row r="62" spans="1:14">
      <c r="A62" s="88">
        <v>58</v>
      </c>
      <c r="B62" s="87"/>
      <c r="C62" s="87"/>
      <c r="D62" s="87"/>
      <c r="E62" s="87" t="s">
        <v>279</v>
      </c>
      <c r="F62" s="87"/>
      <c r="G62" s="87"/>
      <c r="H62" s="87" t="s">
        <v>324</v>
      </c>
      <c r="I62" s="87"/>
      <c r="J62" s="87"/>
      <c r="K62" s="101">
        <v>6.4000000000000003E-3</v>
      </c>
      <c r="L62" s="87"/>
      <c r="M62" s="102"/>
      <c r="N62" s="102"/>
    </row>
    <row r="63" spans="1:14">
      <c r="A63" s="88">
        <v>59</v>
      </c>
      <c r="B63" s="87"/>
      <c r="C63" s="87"/>
      <c r="D63" s="87"/>
      <c r="E63" s="87" t="s">
        <v>328</v>
      </c>
      <c r="F63" s="87"/>
      <c r="G63" s="87"/>
      <c r="H63" s="87" t="s">
        <v>324</v>
      </c>
      <c r="I63" s="87"/>
      <c r="J63" s="87"/>
      <c r="K63" s="101">
        <v>6.1999999999999998E-3</v>
      </c>
      <c r="L63" s="87"/>
      <c r="M63" s="102"/>
      <c r="N63" s="102"/>
    </row>
    <row r="64" spans="1:14">
      <c r="A64" s="88">
        <v>60</v>
      </c>
      <c r="B64" s="87"/>
      <c r="C64" s="87"/>
      <c r="D64" s="87"/>
      <c r="E64" s="87" t="s">
        <v>329</v>
      </c>
      <c r="F64" s="87"/>
      <c r="G64" s="87"/>
      <c r="H64" s="87" t="s">
        <v>324</v>
      </c>
      <c r="I64" s="87"/>
      <c r="J64" s="87"/>
      <c r="K64" s="101">
        <v>6.7999999999999996E-3</v>
      </c>
      <c r="L64" s="87"/>
      <c r="M64" s="102"/>
      <c r="N64" s="102"/>
    </row>
    <row r="65" spans="1:14">
      <c r="A65" s="88">
        <v>61</v>
      </c>
      <c r="B65" s="87"/>
      <c r="C65" s="87"/>
      <c r="D65" s="87"/>
      <c r="E65" s="87" t="s">
        <v>330</v>
      </c>
      <c r="F65" s="87"/>
      <c r="G65" s="87"/>
      <c r="H65" s="87" t="s">
        <v>324</v>
      </c>
      <c r="I65" s="87"/>
      <c r="J65" s="87"/>
      <c r="K65" s="101">
        <v>6.7999999999999996E-3</v>
      </c>
      <c r="L65" s="87"/>
      <c r="M65" s="102"/>
      <c r="N65" s="102"/>
    </row>
    <row r="66" spans="1:14">
      <c r="A66" s="88">
        <v>62</v>
      </c>
      <c r="B66" s="87"/>
      <c r="C66" s="87"/>
      <c r="D66" s="87"/>
      <c r="E66" s="87" t="s">
        <v>290</v>
      </c>
      <c r="F66" s="87"/>
      <c r="G66" s="87"/>
      <c r="H66" s="87" t="s">
        <v>324</v>
      </c>
      <c r="I66" s="87"/>
      <c r="J66" s="87"/>
      <c r="K66" s="101">
        <v>6.6E-3</v>
      </c>
      <c r="L66" s="87"/>
      <c r="M66" s="102"/>
      <c r="N66" s="102"/>
    </row>
    <row r="67" spans="1:14">
      <c r="A67" s="88">
        <v>63</v>
      </c>
      <c r="B67" s="87"/>
      <c r="C67" s="87"/>
      <c r="D67" s="87"/>
      <c r="E67" s="87" t="s">
        <v>299</v>
      </c>
      <c r="F67" s="87"/>
      <c r="G67" s="87"/>
      <c r="H67" s="87" t="s">
        <v>324</v>
      </c>
      <c r="I67" s="87"/>
      <c r="J67" s="87"/>
      <c r="K67" s="101">
        <v>7.1000000000000004E-3</v>
      </c>
      <c r="L67" s="87"/>
      <c r="M67" s="102"/>
      <c r="N67" s="102"/>
    </row>
    <row r="68" spans="1:14">
      <c r="A68" s="88">
        <v>64</v>
      </c>
      <c r="B68" s="87"/>
      <c r="C68" s="87"/>
      <c r="D68" s="87"/>
      <c r="E68" s="87" t="s">
        <v>331</v>
      </c>
      <c r="F68" s="87"/>
      <c r="G68" s="87"/>
      <c r="H68" s="87" t="s">
        <v>324</v>
      </c>
      <c r="I68" s="87"/>
      <c r="J68" s="87"/>
      <c r="K68" s="101">
        <v>6.8999999999999999E-3</v>
      </c>
      <c r="L68" s="87"/>
      <c r="M68" s="102"/>
      <c r="N68" s="102"/>
    </row>
    <row r="69" spans="1:14">
      <c r="A69" s="88">
        <v>65</v>
      </c>
      <c r="B69" s="87"/>
      <c r="C69" s="87"/>
      <c r="D69" s="87"/>
      <c r="E69" s="87" t="s">
        <v>332</v>
      </c>
      <c r="F69" s="87"/>
      <c r="G69" s="87"/>
      <c r="H69" s="87" t="s">
        <v>324</v>
      </c>
      <c r="I69" s="87"/>
      <c r="J69" s="87"/>
      <c r="K69" s="101">
        <v>7.1000000000000004E-3</v>
      </c>
      <c r="L69" s="87"/>
      <c r="M69" s="102"/>
      <c r="N69" s="102"/>
    </row>
    <row r="70" spans="1:14">
      <c r="A70" s="88">
        <v>66</v>
      </c>
      <c r="B70" s="87"/>
      <c r="C70" s="87"/>
      <c r="D70" s="87"/>
      <c r="E70" s="87" t="s">
        <v>302</v>
      </c>
      <c r="F70" s="87"/>
      <c r="G70" s="87"/>
      <c r="H70" s="87" t="s">
        <v>333</v>
      </c>
      <c r="I70" s="87"/>
      <c r="J70" s="87"/>
      <c r="K70" s="101">
        <v>7.1999999999999998E-3</v>
      </c>
      <c r="L70" s="87"/>
      <c r="M70" s="102"/>
      <c r="N70" s="102"/>
    </row>
    <row r="71" spans="1:14">
      <c r="A71" s="88">
        <v>67</v>
      </c>
      <c r="B71" s="87"/>
      <c r="C71" s="87"/>
      <c r="D71" s="87"/>
      <c r="E71" s="87" t="s">
        <v>325</v>
      </c>
      <c r="F71" s="87"/>
      <c r="G71" s="87"/>
      <c r="H71" s="87" t="s">
        <v>333</v>
      </c>
      <c r="I71" s="87"/>
      <c r="J71" s="87"/>
      <c r="K71" s="101">
        <v>6.7999999999999996E-3</v>
      </c>
      <c r="L71" s="87"/>
      <c r="M71" s="102"/>
      <c r="N71" s="102"/>
    </row>
    <row r="72" spans="1:14">
      <c r="A72" s="88">
        <v>68</v>
      </c>
      <c r="B72" s="87"/>
      <c r="C72" s="87"/>
      <c r="D72" s="87"/>
      <c r="E72" s="87" t="s">
        <v>326</v>
      </c>
      <c r="F72" s="87"/>
      <c r="G72" s="87"/>
      <c r="H72" s="87" t="s">
        <v>333</v>
      </c>
      <c r="I72" s="87"/>
      <c r="J72" s="87"/>
      <c r="K72" s="101">
        <v>7.1999999999999998E-3</v>
      </c>
      <c r="L72" s="87"/>
      <c r="M72" s="102"/>
      <c r="N72" s="102"/>
    </row>
    <row r="73" spans="1:14">
      <c r="A73" s="88">
        <v>69</v>
      </c>
      <c r="B73" s="87"/>
      <c r="C73" s="87"/>
      <c r="D73" s="87"/>
      <c r="E73" s="87" t="s">
        <v>327</v>
      </c>
      <c r="F73" s="87"/>
      <c r="G73" s="87"/>
      <c r="H73" s="87" t="s">
        <v>333</v>
      </c>
      <c r="I73" s="87"/>
      <c r="J73" s="87"/>
      <c r="K73" s="101">
        <v>7.0000000000000001E-3</v>
      </c>
      <c r="L73" s="87"/>
      <c r="M73" s="102"/>
      <c r="N73" s="102"/>
    </row>
    <row r="74" spans="1:14">
      <c r="A74" s="88">
        <v>70</v>
      </c>
      <c r="B74" s="87"/>
      <c r="C74" s="87"/>
      <c r="D74" s="87"/>
      <c r="E74" s="87"/>
      <c r="F74" s="87" t="s">
        <v>334</v>
      </c>
      <c r="G74" s="87"/>
      <c r="H74" s="87"/>
      <c r="I74" s="87"/>
      <c r="J74" s="87"/>
      <c r="K74" s="103">
        <f>ROUND(AVERAGE(K58:K73),6)</f>
        <v>6.4939999999999998E-3</v>
      </c>
      <c r="L74" s="87"/>
      <c r="M74" s="102"/>
      <c r="N74" s="102"/>
    </row>
    <row r="75" spans="1:14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</row>
    <row r="76" spans="1:14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</row>
    <row r="77" spans="1:14">
      <c r="A77" s="105"/>
      <c r="B77" s="105"/>
      <c r="C77" s="106" t="s">
        <v>335</v>
      </c>
      <c r="D77" s="107"/>
      <c r="E77" s="107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4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95" t="s">
        <v>312</v>
      </c>
      <c r="N78" s="95" t="s">
        <v>313</v>
      </c>
    </row>
    <row r="79" spans="1:14">
      <c r="A79" s="88">
        <v>45</v>
      </c>
      <c r="B79" s="87"/>
      <c r="C79" s="87" t="s">
        <v>314</v>
      </c>
      <c r="D79" s="83" t="s">
        <v>336</v>
      </c>
      <c r="E79" s="83"/>
      <c r="F79" s="104"/>
      <c r="G79" s="104"/>
      <c r="H79" s="104"/>
      <c r="I79" s="104"/>
      <c r="J79" s="104"/>
      <c r="K79" s="104"/>
      <c r="L79" s="104"/>
      <c r="M79" s="6">
        <v>-746811.99490647763</v>
      </c>
      <c r="N79" s="6">
        <v>353754</v>
      </c>
    </row>
    <row r="80" spans="1:14">
      <c r="A80" s="88">
        <v>46</v>
      </c>
      <c r="B80" s="87"/>
      <c r="C80" s="87" t="s">
        <v>316</v>
      </c>
      <c r="D80" s="83" t="s">
        <v>317</v>
      </c>
      <c r="E80" s="83"/>
      <c r="F80" s="104"/>
      <c r="G80" s="104"/>
      <c r="H80" s="104"/>
      <c r="I80" s="104"/>
      <c r="J80" s="104"/>
      <c r="K80" s="104"/>
      <c r="L80" s="104"/>
      <c r="M80" s="6">
        <f>ROUND((1+$K$104)^18,2)</f>
        <v>1.1200000000000001</v>
      </c>
      <c r="N80" s="6">
        <f>ROUND((1+$K$104)^18,2)</f>
        <v>1.1200000000000001</v>
      </c>
    </row>
    <row r="81" spans="1:14">
      <c r="A81" s="88">
        <v>47</v>
      </c>
      <c r="B81" s="87"/>
      <c r="C81" s="87" t="s">
        <v>318</v>
      </c>
      <c r="D81" s="83" t="s">
        <v>337</v>
      </c>
      <c r="E81" s="83"/>
      <c r="F81" s="104"/>
      <c r="G81" s="104"/>
      <c r="H81" s="104"/>
      <c r="I81" s="104"/>
      <c r="J81" s="104"/>
      <c r="K81" s="104"/>
      <c r="L81" s="104"/>
      <c r="M81" s="96">
        <f>+M79*M80</f>
        <v>-836429.43429525499</v>
      </c>
      <c r="N81" s="96">
        <f>+N79*N80</f>
        <v>396204.48000000004</v>
      </c>
    </row>
    <row r="82" spans="1:14">
      <c r="A82" s="88">
        <v>48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104"/>
      <c r="M82" s="104"/>
      <c r="N82" s="104"/>
    </row>
    <row r="83" spans="1:14">
      <c r="A83" s="88">
        <v>49</v>
      </c>
      <c r="B83" s="87"/>
      <c r="C83" s="87"/>
      <c r="D83" s="87"/>
      <c r="E83" s="87" t="s">
        <v>268</v>
      </c>
      <c r="F83" s="87" t="s">
        <v>320</v>
      </c>
      <c r="G83" s="87"/>
      <c r="H83" s="87"/>
      <c r="I83" s="87"/>
      <c r="J83" s="87"/>
      <c r="K83" s="87"/>
      <c r="L83" s="104"/>
      <c r="M83" s="104"/>
      <c r="N83" s="104"/>
    </row>
    <row r="84" spans="1:14">
      <c r="A84" s="88">
        <v>50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104"/>
      <c r="M84" s="104"/>
      <c r="N84" s="104"/>
    </row>
    <row r="85" spans="1:14">
      <c r="A85" s="88">
        <v>51</v>
      </c>
      <c r="B85" s="87"/>
      <c r="C85" s="87"/>
      <c r="D85" s="97" t="s">
        <v>321</v>
      </c>
      <c r="E85" s="87"/>
      <c r="F85" s="87"/>
      <c r="G85" s="87"/>
      <c r="H85" s="87"/>
      <c r="I85" s="87"/>
      <c r="J85" s="87"/>
      <c r="K85" s="87"/>
      <c r="L85" s="104"/>
      <c r="M85" s="104"/>
      <c r="N85" s="104"/>
    </row>
    <row r="86" spans="1:14">
      <c r="A86" s="88">
        <v>52</v>
      </c>
      <c r="B86" s="87"/>
      <c r="C86" s="87"/>
      <c r="D86" s="87"/>
      <c r="E86" s="87"/>
      <c r="F86" s="87"/>
      <c r="G86" s="87"/>
      <c r="H86" s="87"/>
      <c r="I86" s="87"/>
      <c r="J86" s="87"/>
      <c r="K86" s="98" t="s">
        <v>322</v>
      </c>
    </row>
    <row r="87" spans="1:14">
      <c r="A87" s="88">
        <v>53</v>
      </c>
      <c r="B87" s="87"/>
      <c r="C87" s="87"/>
      <c r="D87" s="87"/>
      <c r="E87" s="99" t="s">
        <v>274</v>
      </c>
      <c r="F87" s="82"/>
      <c r="G87" s="82"/>
      <c r="H87" s="99" t="s">
        <v>275</v>
      </c>
      <c r="I87" s="87"/>
      <c r="J87" s="87"/>
      <c r="K87" s="99" t="s">
        <v>323</v>
      </c>
    </row>
    <row r="88" spans="1:14">
      <c r="A88" s="88">
        <v>54</v>
      </c>
      <c r="B88" s="87"/>
      <c r="C88" s="87"/>
      <c r="D88" s="87"/>
      <c r="E88" s="87" t="s">
        <v>302</v>
      </c>
      <c r="F88" s="87"/>
      <c r="G88" s="87"/>
      <c r="H88" s="87" t="s">
        <v>324</v>
      </c>
      <c r="I88" s="87"/>
      <c r="J88" s="87"/>
      <c r="K88" s="101">
        <v>5.4000000000000003E-3</v>
      </c>
    </row>
    <row r="89" spans="1:14">
      <c r="A89" s="88">
        <v>55</v>
      </c>
      <c r="B89" s="87"/>
      <c r="C89" s="87"/>
      <c r="D89" s="87"/>
      <c r="E89" s="87" t="s">
        <v>325</v>
      </c>
      <c r="F89" s="87"/>
      <c r="G89" s="87"/>
      <c r="H89" s="87" t="s">
        <v>324</v>
      </c>
      <c r="I89" s="87"/>
      <c r="J89" s="87"/>
      <c r="K89" s="101">
        <v>4.7999999999999996E-3</v>
      </c>
    </row>
    <row r="90" spans="1:14">
      <c r="A90" s="88">
        <v>56</v>
      </c>
      <c r="B90" s="87"/>
      <c r="C90" s="87"/>
      <c r="D90" s="87"/>
      <c r="E90" s="87" t="s">
        <v>326</v>
      </c>
      <c r="F90" s="87"/>
      <c r="G90" s="87"/>
      <c r="H90" s="87" t="s">
        <v>324</v>
      </c>
      <c r="I90" s="87"/>
      <c r="J90" s="87"/>
      <c r="K90" s="101">
        <v>5.4000000000000003E-3</v>
      </c>
    </row>
    <row r="91" spans="1:14">
      <c r="A91" s="88">
        <v>57</v>
      </c>
      <c r="B91" s="87"/>
      <c r="C91" s="87"/>
      <c r="D91" s="87"/>
      <c r="E91" s="87" t="s">
        <v>327</v>
      </c>
      <c r="F91" s="87"/>
      <c r="G91" s="87"/>
      <c r="H91" s="87" t="s">
        <v>324</v>
      </c>
      <c r="I91" s="87"/>
      <c r="J91" s="87"/>
      <c r="K91" s="101">
        <v>6.1999999999999998E-3</v>
      </c>
    </row>
    <row r="92" spans="1:14">
      <c r="A92" s="88">
        <v>58</v>
      </c>
      <c r="B92" s="87"/>
      <c r="C92" s="87"/>
      <c r="D92" s="87"/>
      <c r="E92" s="87" t="s">
        <v>279</v>
      </c>
      <c r="F92" s="87"/>
      <c r="G92" s="87"/>
      <c r="H92" s="87" t="s">
        <v>324</v>
      </c>
      <c r="I92" s="87"/>
      <c r="J92" s="87"/>
      <c r="K92" s="101">
        <v>6.4000000000000003E-3</v>
      </c>
    </row>
    <row r="93" spans="1:14">
      <c r="A93" s="88">
        <v>59</v>
      </c>
      <c r="B93" s="87"/>
      <c r="C93" s="87"/>
      <c r="D93" s="87"/>
      <c r="E93" s="87" t="s">
        <v>328</v>
      </c>
      <c r="F93" s="87"/>
      <c r="G93" s="87"/>
      <c r="H93" s="87" t="s">
        <v>324</v>
      </c>
      <c r="I93" s="87"/>
      <c r="J93" s="87"/>
      <c r="K93" s="101">
        <v>6.1999999999999998E-3</v>
      </c>
    </row>
    <row r="94" spans="1:14">
      <c r="A94" s="88">
        <v>60</v>
      </c>
      <c r="B94" s="87"/>
      <c r="C94" s="87"/>
      <c r="D94" s="87"/>
      <c r="E94" s="87" t="s">
        <v>329</v>
      </c>
      <c r="F94" s="87"/>
      <c r="G94" s="87"/>
      <c r="H94" s="87" t="s">
        <v>324</v>
      </c>
      <c r="I94" s="87"/>
      <c r="J94" s="87"/>
      <c r="K94" s="101">
        <v>6.7999999999999996E-3</v>
      </c>
    </row>
    <row r="95" spans="1:14">
      <c r="A95" s="88">
        <v>61</v>
      </c>
      <c r="B95" s="87"/>
      <c r="C95" s="87"/>
      <c r="D95" s="87"/>
      <c r="E95" s="87" t="s">
        <v>330</v>
      </c>
      <c r="F95" s="87"/>
      <c r="G95" s="87"/>
      <c r="H95" s="87" t="s">
        <v>324</v>
      </c>
      <c r="I95" s="87"/>
      <c r="J95" s="87"/>
      <c r="K95" s="101">
        <v>6.7999999999999996E-3</v>
      </c>
    </row>
    <row r="96" spans="1:14">
      <c r="A96" s="88">
        <v>62</v>
      </c>
      <c r="B96" s="87"/>
      <c r="C96" s="87"/>
      <c r="D96" s="87"/>
      <c r="E96" s="87" t="s">
        <v>290</v>
      </c>
      <c r="F96" s="87"/>
      <c r="G96" s="87"/>
      <c r="H96" s="87" t="s">
        <v>324</v>
      </c>
      <c r="I96" s="87"/>
      <c r="J96" s="87"/>
      <c r="K96" s="101">
        <v>6.6E-3</v>
      </c>
    </row>
    <row r="97" spans="1:11">
      <c r="A97" s="88">
        <v>63</v>
      </c>
      <c r="B97" s="87"/>
      <c r="C97" s="87"/>
      <c r="D97" s="87"/>
      <c r="E97" s="87" t="s">
        <v>299</v>
      </c>
      <c r="F97" s="87"/>
      <c r="G97" s="87"/>
      <c r="H97" s="87" t="s">
        <v>324</v>
      </c>
      <c r="I97" s="87"/>
      <c r="J97" s="87"/>
      <c r="K97" s="101">
        <v>7.1000000000000004E-3</v>
      </c>
    </row>
    <row r="98" spans="1:11">
      <c r="A98" s="88">
        <v>64</v>
      </c>
      <c r="B98" s="87"/>
      <c r="C98" s="87"/>
      <c r="D98" s="87"/>
      <c r="E98" s="87" t="s">
        <v>331</v>
      </c>
      <c r="F98" s="87"/>
      <c r="G98" s="87"/>
      <c r="H98" s="87" t="s">
        <v>324</v>
      </c>
      <c r="I98" s="87"/>
      <c r="J98" s="87"/>
      <c r="K98" s="101">
        <v>6.8999999999999999E-3</v>
      </c>
    </row>
    <row r="99" spans="1:11">
      <c r="A99" s="88">
        <v>65</v>
      </c>
      <c r="B99" s="87"/>
      <c r="C99" s="87"/>
      <c r="D99" s="87"/>
      <c r="E99" s="87" t="s">
        <v>332</v>
      </c>
      <c r="F99" s="87"/>
      <c r="G99" s="87"/>
      <c r="H99" s="87" t="s">
        <v>324</v>
      </c>
      <c r="I99" s="87"/>
      <c r="J99" s="87"/>
      <c r="K99" s="101">
        <v>7.1000000000000004E-3</v>
      </c>
    </row>
    <row r="100" spans="1:11">
      <c r="A100" s="88">
        <v>66</v>
      </c>
      <c r="B100" s="87"/>
      <c r="C100" s="87"/>
      <c r="D100" s="87"/>
      <c r="E100" s="87" t="s">
        <v>302</v>
      </c>
      <c r="F100" s="87"/>
      <c r="G100" s="87"/>
      <c r="H100" s="87" t="s">
        <v>333</v>
      </c>
      <c r="I100" s="87"/>
      <c r="J100" s="87"/>
      <c r="K100" s="101">
        <v>7.1999999999999998E-3</v>
      </c>
    </row>
    <row r="101" spans="1:11">
      <c r="A101" s="88">
        <v>67</v>
      </c>
      <c r="B101" s="87"/>
      <c r="C101" s="87"/>
      <c r="D101" s="87"/>
      <c r="E101" s="87" t="s">
        <v>325</v>
      </c>
      <c r="F101" s="87"/>
      <c r="G101" s="87"/>
      <c r="H101" s="87" t="s">
        <v>333</v>
      </c>
      <c r="I101" s="87"/>
      <c r="J101" s="87"/>
      <c r="K101" s="101">
        <v>6.7999999999999996E-3</v>
      </c>
    </row>
    <row r="102" spans="1:11">
      <c r="A102" s="88">
        <v>68</v>
      </c>
      <c r="B102" s="87"/>
      <c r="C102" s="87"/>
      <c r="D102" s="87"/>
      <c r="E102" s="87" t="s">
        <v>326</v>
      </c>
      <c r="F102" s="87"/>
      <c r="G102" s="87"/>
      <c r="H102" s="87" t="s">
        <v>333</v>
      </c>
      <c r="I102" s="87"/>
      <c r="J102" s="87"/>
      <c r="K102" s="101">
        <v>7.1999999999999998E-3</v>
      </c>
    </row>
    <row r="103" spans="1:11">
      <c r="A103" s="88">
        <v>69</v>
      </c>
      <c r="B103" s="87"/>
      <c r="C103" s="87"/>
      <c r="D103" s="87"/>
      <c r="E103" s="87" t="s">
        <v>327</v>
      </c>
      <c r="F103" s="87"/>
      <c r="G103" s="87"/>
      <c r="H103" s="87" t="s">
        <v>333</v>
      </c>
      <c r="I103" s="87"/>
      <c r="J103" s="87"/>
      <c r="K103" s="101">
        <v>7.0000000000000001E-3</v>
      </c>
    </row>
    <row r="104" spans="1:11">
      <c r="A104" s="88">
        <v>70</v>
      </c>
      <c r="B104" s="87"/>
      <c r="C104" s="87"/>
      <c r="D104" s="87"/>
      <c r="E104" s="87"/>
      <c r="F104" s="87" t="s">
        <v>334</v>
      </c>
      <c r="G104" s="87"/>
      <c r="H104" s="87"/>
      <c r="I104" s="87"/>
      <c r="J104" s="87"/>
      <c r="K104" s="103">
        <f>ROUND(AVERAGE(K88:K103),6)</f>
        <v>6.4939999999999998E-3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119"/>
  <sheetViews>
    <sheetView workbookViewId="0">
      <selection activeCell="K16" sqref="A1:XFD1048576"/>
    </sheetView>
  </sheetViews>
  <sheetFormatPr defaultColWidth="7.08984375" defaultRowHeight="13.2"/>
  <cols>
    <col min="1" max="1" width="5.54296875" style="108" customWidth="1"/>
    <col min="2" max="2" width="35.54296875" style="108" customWidth="1"/>
    <col min="3" max="3" width="14.6328125" style="108" customWidth="1"/>
    <col min="4" max="4" width="11.08984375" style="123" customWidth="1"/>
    <col min="5" max="5" width="7.08984375" style="108"/>
    <col min="6" max="6" width="9.453125" style="108" bestFit="1" customWidth="1"/>
    <col min="7" max="7" width="18.6328125" style="108" customWidth="1"/>
    <col min="8" max="16384" width="7.08984375" style="108"/>
  </cols>
  <sheetData>
    <row r="3" spans="1:8">
      <c r="C3" s="109" t="s">
        <v>338</v>
      </c>
      <c r="D3" s="108">
        <v>2023</v>
      </c>
      <c r="F3" s="110"/>
    </row>
    <row r="4" spans="1:8">
      <c r="A4" s="162" t="s">
        <v>339</v>
      </c>
      <c r="B4" s="162"/>
      <c r="C4" s="162"/>
      <c r="D4" s="162"/>
      <c r="F4" s="112"/>
    </row>
    <row r="5" spans="1:8">
      <c r="A5" s="162" t="s">
        <v>340</v>
      </c>
      <c r="B5" s="162"/>
      <c r="C5" s="162"/>
      <c r="D5" s="162"/>
    </row>
    <row r="6" spans="1:8">
      <c r="A6" s="162" t="s">
        <v>0</v>
      </c>
      <c r="B6" s="162"/>
      <c r="C6" s="162"/>
      <c r="D6" s="162"/>
    </row>
    <row r="7" spans="1:8">
      <c r="B7" s="163"/>
      <c r="C7" s="163"/>
      <c r="D7" s="163"/>
    </row>
    <row r="8" spans="1:8">
      <c r="A8" s="113" t="s">
        <v>7</v>
      </c>
      <c r="C8" s="114" t="s">
        <v>6</v>
      </c>
      <c r="D8" s="115"/>
    </row>
    <row r="9" spans="1:8">
      <c r="A9" s="116" t="s">
        <v>9</v>
      </c>
      <c r="C9" s="117" t="s">
        <v>8</v>
      </c>
      <c r="D9" s="118" t="s">
        <v>341</v>
      </c>
    </row>
    <row r="10" spans="1:8">
      <c r="A10" s="113">
        <v>1</v>
      </c>
      <c r="B10" s="108" t="s">
        <v>342</v>
      </c>
      <c r="C10" s="108" t="s">
        <v>343</v>
      </c>
      <c r="D10" s="1">
        <v>29272</v>
      </c>
      <c r="H10" s="119"/>
    </row>
    <row r="11" spans="1:8" ht="15">
      <c r="A11" s="113">
        <v>2</v>
      </c>
      <c r="B11" s="108" t="s">
        <v>344</v>
      </c>
      <c r="C11" s="108" t="s">
        <v>345</v>
      </c>
      <c r="D11" s="1">
        <v>901817</v>
      </c>
      <c r="F11"/>
      <c r="H11" s="119"/>
    </row>
    <row r="12" spans="1:8" ht="15">
      <c r="A12" s="113">
        <v>3</v>
      </c>
      <c r="B12" s="108" t="s">
        <v>346</v>
      </c>
      <c r="C12" s="108" t="s">
        <v>347</v>
      </c>
      <c r="D12" s="120">
        <v>311978</v>
      </c>
      <c r="F12"/>
      <c r="H12" s="119"/>
    </row>
    <row r="13" spans="1:8" ht="15.6">
      <c r="A13" s="113">
        <v>4</v>
      </c>
      <c r="B13" s="108" t="s">
        <v>348</v>
      </c>
      <c r="C13" s="108" t="s">
        <v>349</v>
      </c>
      <c r="D13" s="1">
        <v>0</v>
      </c>
      <c r="H13" s="119"/>
    </row>
    <row r="14" spans="1:8" ht="13.8" thickBot="1">
      <c r="A14" s="113">
        <v>5</v>
      </c>
      <c r="B14" s="121" t="s">
        <v>350</v>
      </c>
      <c r="D14" s="2">
        <f>SUM(D10:D13)</f>
        <v>1243067</v>
      </c>
      <c r="F14" s="122"/>
      <c r="G14" s="122"/>
    </row>
    <row r="15" spans="1:8" ht="13.8" thickTop="1">
      <c r="A15" s="113">
        <v>6</v>
      </c>
    </row>
    <row r="16" spans="1:8">
      <c r="A16" s="113">
        <v>7</v>
      </c>
    </row>
    <row r="17" spans="1:8">
      <c r="A17" s="113">
        <v>8</v>
      </c>
      <c r="B17" s="124" t="s">
        <v>351</v>
      </c>
      <c r="D17" s="1"/>
      <c r="F17" s="119"/>
      <c r="G17" s="119"/>
    </row>
    <row r="18" spans="1:8">
      <c r="A18" s="113">
        <v>9</v>
      </c>
      <c r="D18" s="1"/>
      <c r="H18" s="119"/>
    </row>
    <row r="19" spans="1:8">
      <c r="A19" s="113">
        <v>10</v>
      </c>
      <c r="B19" s="108" t="s">
        <v>352</v>
      </c>
      <c r="D19" s="1"/>
    </row>
    <row r="20" spans="1:8" ht="12.75" customHeight="1">
      <c r="A20" s="113">
        <v>11</v>
      </c>
      <c r="D20" s="1"/>
      <c r="H20" s="119"/>
    </row>
    <row r="21" spans="1:8">
      <c r="A21" s="113">
        <v>12</v>
      </c>
      <c r="D21" s="1"/>
    </row>
    <row r="22" spans="1:8">
      <c r="A22" s="113">
        <v>13</v>
      </c>
      <c r="D22" s="3"/>
    </row>
    <row r="23" spans="1:8" ht="16.5" customHeight="1">
      <c r="A23" s="113">
        <v>14</v>
      </c>
      <c r="B23" s="108" t="s">
        <v>353</v>
      </c>
      <c r="C23" s="124"/>
      <c r="D23" s="4">
        <f>SUM(D19:D22)</f>
        <v>0</v>
      </c>
    </row>
    <row r="24" spans="1:8">
      <c r="A24" s="113">
        <v>15</v>
      </c>
      <c r="D24" s="1"/>
    </row>
    <row r="25" spans="1:8" ht="13.8" thickBot="1">
      <c r="A25" s="113">
        <v>16</v>
      </c>
      <c r="B25" s="108" t="s">
        <v>354</v>
      </c>
      <c r="D25" s="2">
        <f>+D23/3</f>
        <v>0</v>
      </c>
    </row>
    <row r="26" spans="1:8" ht="13.8" thickTop="1">
      <c r="A26" s="113">
        <v>17</v>
      </c>
      <c r="D26" s="5"/>
    </row>
    <row r="27" spans="1:8">
      <c r="A27" s="113">
        <v>18</v>
      </c>
      <c r="D27" s="5"/>
    </row>
    <row r="28" spans="1:8">
      <c r="A28" s="113">
        <v>19</v>
      </c>
      <c r="B28" s="124" t="s">
        <v>355</v>
      </c>
      <c r="D28" s="5"/>
    </row>
    <row r="29" spans="1:8" ht="15.6">
      <c r="A29" s="113">
        <v>20</v>
      </c>
      <c r="B29" s="108" t="s">
        <v>356</v>
      </c>
      <c r="C29" s="108" t="s">
        <v>357</v>
      </c>
      <c r="D29" s="1">
        <v>0</v>
      </c>
    </row>
    <row r="30" spans="1:8" ht="15.6">
      <c r="A30" s="113">
        <v>21</v>
      </c>
      <c r="B30" s="108" t="s">
        <v>358</v>
      </c>
      <c r="C30" s="108" t="s">
        <v>357</v>
      </c>
      <c r="D30" s="1">
        <v>347830</v>
      </c>
      <c r="H30" s="119"/>
    </row>
    <row r="31" spans="1:8" ht="13.8" thickBot="1">
      <c r="A31" s="113">
        <v>22</v>
      </c>
      <c r="B31" s="108" t="s">
        <v>355</v>
      </c>
      <c r="D31" s="2">
        <f>SUM(D29:D30)</f>
        <v>347830</v>
      </c>
    </row>
    <row r="32" spans="1:8" ht="13.8" thickTop="1">
      <c r="A32" s="113">
        <v>23</v>
      </c>
      <c r="D32" s="5"/>
    </row>
    <row r="33" spans="1:4">
      <c r="A33" s="113">
        <v>24</v>
      </c>
      <c r="B33" s="108" t="s">
        <v>359</v>
      </c>
      <c r="D33" s="5"/>
    </row>
    <row r="34" spans="1:4">
      <c r="A34" s="113">
        <v>25</v>
      </c>
      <c r="B34" s="108" t="s">
        <v>360</v>
      </c>
    </row>
    <row r="35" spans="1:4">
      <c r="A35" s="113">
        <v>26</v>
      </c>
      <c r="B35" s="108" t="s">
        <v>361</v>
      </c>
      <c r="D35" s="108"/>
    </row>
    <row r="36" spans="1:4">
      <c r="A36" s="113">
        <v>27</v>
      </c>
      <c r="B36" s="108" t="s">
        <v>362</v>
      </c>
    </row>
    <row r="37" spans="1:4">
      <c r="A37" s="113">
        <v>28</v>
      </c>
      <c r="B37" s="108" t="s">
        <v>363</v>
      </c>
    </row>
    <row r="118" spans="7:8">
      <c r="G118" s="108" t="s">
        <v>364</v>
      </c>
      <c r="H118" s="108">
        <f>+J187</f>
        <v>0</v>
      </c>
    </row>
    <row r="119" spans="7:8">
      <c r="H119" s="108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2017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15"/>
  <sheetViews>
    <sheetView workbookViewId="0">
      <selection activeCell="K16" sqref="A1:XFD1048576"/>
    </sheetView>
  </sheetViews>
  <sheetFormatPr defaultColWidth="7.08984375" defaultRowHeight="13.2"/>
  <cols>
    <col min="1" max="1" width="4.1796875" style="108" customWidth="1"/>
    <col min="2" max="2" width="8.1796875" style="108" customWidth="1"/>
    <col min="3" max="3" width="35.6328125" style="108" customWidth="1"/>
    <col min="4" max="4" width="1.6328125" style="123" customWidth="1"/>
    <col min="5" max="5" width="11.6328125" style="108" bestFit="1" customWidth="1"/>
    <col min="6" max="6" width="1.90625" style="108" customWidth="1"/>
    <col min="7" max="7" width="10.6328125" style="108" bestFit="1" customWidth="1"/>
    <col min="8" max="10" width="7.08984375" style="108"/>
    <col min="11" max="11" width="7.54296875" style="108" bestFit="1" customWidth="1"/>
    <col min="12" max="16384" width="7.08984375" style="108"/>
  </cols>
  <sheetData>
    <row r="2" spans="1:15">
      <c r="B2" s="164"/>
      <c r="C2" s="162"/>
      <c r="D2" s="162"/>
    </row>
    <row r="3" spans="1:15">
      <c r="B3" s="125"/>
      <c r="C3" s="111"/>
      <c r="D3" s="111"/>
      <c r="F3" s="109" t="s">
        <v>338</v>
      </c>
      <c r="G3" s="108">
        <f>+'BHP WP1 A&amp;G'!D3</f>
        <v>2023</v>
      </c>
    </row>
    <row r="4" spans="1:15">
      <c r="A4" s="162" t="s">
        <v>365</v>
      </c>
      <c r="B4" s="162"/>
      <c r="C4" s="162"/>
      <c r="D4" s="162"/>
      <c r="E4" s="162"/>
      <c r="F4" s="162"/>
      <c r="G4" s="162"/>
    </row>
    <row r="5" spans="1:15">
      <c r="A5" s="162" t="s">
        <v>366</v>
      </c>
      <c r="B5" s="162"/>
      <c r="C5" s="162"/>
      <c r="D5" s="162"/>
      <c r="E5" s="162"/>
      <c r="F5" s="162"/>
      <c r="G5" s="162"/>
    </row>
    <row r="6" spans="1:15">
      <c r="A6" s="162" t="s">
        <v>0</v>
      </c>
      <c r="B6" s="162"/>
      <c r="C6" s="162"/>
      <c r="D6" s="162"/>
      <c r="E6" s="162"/>
      <c r="F6" s="162"/>
      <c r="G6" s="162"/>
    </row>
    <row r="7" spans="1:15">
      <c r="B7" s="125"/>
      <c r="C7" s="111"/>
      <c r="D7" s="111"/>
    </row>
    <row r="8" spans="1:15">
      <c r="A8" s="113" t="s">
        <v>7</v>
      </c>
      <c r="D8" s="126"/>
      <c r="E8" s="126"/>
    </row>
    <row r="9" spans="1:15">
      <c r="A9" s="113" t="s">
        <v>9</v>
      </c>
      <c r="D9" s="127"/>
      <c r="E9" s="114" t="s">
        <v>367</v>
      </c>
      <c r="F9" s="114"/>
      <c r="G9" s="114" t="s">
        <v>368</v>
      </c>
    </row>
    <row r="10" spans="1:15">
      <c r="A10" s="128"/>
      <c r="B10" s="129"/>
      <c r="C10" s="129"/>
      <c r="D10" s="129"/>
      <c r="E10" s="129"/>
      <c r="F10" s="129"/>
      <c r="G10" s="130" t="s">
        <v>369</v>
      </c>
    </row>
    <row r="11" spans="1:15">
      <c r="B11" s="131" t="s">
        <v>370</v>
      </c>
      <c r="C11" s="131" t="s">
        <v>371</v>
      </c>
      <c r="D11" s="129"/>
      <c r="E11" s="131" t="s">
        <v>372</v>
      </c>
      <c r="F11" s="129"/>
      <c r="G11" s="131" t="s">
        <v>373</v>
      </c>
    </row>
    <row r="12" spans="1:15">
      <c r="A12" s="113">
        <v>1</v>
      </c>
      <c r="B12" s="130">
        <v>354</v>
      </c>
      <c r="C12" s="129" t="s">
        <v>374</v>
      </c>
      <c r="D12" s="129"/>
      <c r="E12" s="132">
        <v>466725.14</v>
      </c>
      <c r="F12" s="132"/>
      <c r="G12" s="132"/>
      <c r="N12" s="133"/>
      <c r="O12" s="133"/>
    </row>
    <row r="13" spans="1:15" ht="12.75" customHeight="1">
      <c r="A13" s="113">
        <v>2</v>
      </c>
      <c r="B13" s="130">
        <v>355</v>
      </c>
      <c r="C13" s="129" t="s">
        <v>375</v>
      </c>
      <c r="D13" s="129"/>
      <c r="E13" s="132">
        <v>111638113.88</v>
      </c>
      <c r="F13" s="132"/>
      <c r="G13" s="132"/>
      <c r="N13" s="133"/>
      <c r="O13" s="133"/>
    </row>
    <row r="14" spans="1:15">
      <c r="A14" s="113">
        <v>3</v>
      </c>
      <c r="B14" s="130">
        <v>356</v>
      </c>
      <c r="C14" s="129" t="s">
        <v>376</v>
      </c>
      <c r="D14" s="129"/>
      <c r="E14" s="132">
        <v>91168009.690000013</v>
      </c>
      <c r="F14" s="132"/>
      <c r="G14" s="132"/>
      <c r="N14" s="133"/>
      <c r="O14" s="133"/>
    </row>
    <row r="15" spans="1:15">
      <c r="A15" s="113">
        <v>4</v>
      </c>
      <c r="B15" s="130">
        <v>359</v>
      </c>
      <c r="C15" s="129" t="s">
        <v>377</v>
      </c>
      <c r="D15" s="129"/>
      <c r="E15" s="132">
        <v>6920.2800000000007</v>
      </c>
      <c r="F15" s="132"/>
      <c r="G15" s="132"/>
      <c r="N15" s="133"/>
      <c r="O15" s="133"/>
    </row>
    <row r="16" spans="1:15">
      <c r="A16" s="113">
        <v>5</v>
      </c>
      <c r="B16" s="129"/>
      <c r="C16" s="134" t="s">
        <v>378</v>
      </c>
      <c r="D16" s="129"/>
      <c r="E16" s="135">
        <f>SUM(E12:E15)</f>
        <v>203279768.99000001</v>
      </c>
      <c r="F16" s="132"/>
      <c r="G16" s="135">
        <v>19130544.066926286</v>
      </c>
      <c r="N16" s="133"/>
      <c r="O16" s="133"/>
    </row>
    <row r="17" spans="1:15">
      <c r="A17" s="113">
        <v>6</v>
      </c>
      <c r="B17" s="129"/>
      <c r="C17" s="134"/>
      <c r="D17" s="129"/>
      <c r="E17" s="132"/>
      <c r="F17" s="132"/>
      <c r="G17" s="132"/>
      <c r="N17" s="133"/>
      <c r="O17" s="133"/>
    </row>
    <row r="18" spans="1:15">
      <c r="A18" s="113">
        <v>7</v>
      </c>
      <c r="B18" s="130">
        <v>353</v>
      </c>
      <c r="C18" s="134" t="s">
        <v>379</v>
      </c>
      <c r="D18" s="129"/>
      <c r="E18" s="132">
        <v>40386127.462873004</v>
      </c>
      <c r="F18" s="132"/>
      <c r="G18" s="132">
        <v>12667078.256570062</v>
      </c>
      <c r="K18" s="133"/>
      <c r="N18" s="133"/>
      <c r="O18" s="133"/>
    </row>
    <row r="19" spans="1:15">
      <c r="A19" s="113">
        <v>9</v>
      </c>
      <c r="B19" s="130">
        <v>352</v>
      </c>
      <c r="C19" s="134" t="s">
        <v>380</v>
      </c>
      <c r="D19" s="129"/>
      <c r="E19" s="132">
        <v>801753.15184399998</v>
      </c>
      <c r="F19" s="132"/>
      <c r="G19" s="132">
        <v>506215.82397490868</v>
      </c>
      <c r="N19" s="133"/>
      <c r="O19" s="133"/>
    </row>
    <row r="20" spans="1:15">
      <c r="A20" s="113">
        <v>10</v>
      </c>
      <c r="B20" s="129"/>
      <c r="C20" s="129" t="s">
        <v>381</v>
      </c>
      <c r="D20" s="129"/>
      <c r="E20" s="135">
        <f>SUM(E16:E19)</f>
        <v>244467649.60471702</v>
      </c>
      <c r="F20" s="132"/>
      <c r="G20" s="135">
        <f>SUM(G16:G19)</f>
        <v>32303838.147471257</v>
      </c>
      <c r="N20" s="133"/>
      <c r="O20" s="133"/>
    </row>
    <row r="21" spans="1:15">
      <c r="A21" s="113">
        <v>11</v>
      </c>
      <c r="B21" s="129"/>
      <c r="C21" s="129"/>
      <c r="D21" s="129"/>
      <c r="E21" s="132"/>
      <c r="F21" s="132"/>
      <c r="G21" s="132"/>
      <c r="N21" s="133"/>
      <c r="O21" s="133"/>
    </row>
    <row r="22" spans="1:15">
      <c r="A22" s="113">
        <v>12</v>
      </c>
      <c r="B22" s="130">
        <v>350</v>
      </c>
      <c r="C22" s="134" t="s">
        <v>382</v>
      </c>
      <c r="D22" s="129"/>
      <c r="E22" s="132">
        <v>10122820.319999998</v>
      </c>
      <c r="F22" s="132"/>
      <c r="G22" s="132"/>
      <c r="N22" s="133"/>
      <c r="O22" s="133"/>
    </row>
    <row r="23" spans="1:15">
      <c r="A23" s="113">
        <v>13</v>
      </c>
      <c r="B23" s="130">
        <v>350</v>
      </c>
      <c r="C23" s="134" t="s">
        <v>383</v>
      </c>
      <c r="D23" s="129"/>
      <c r="E23" s="136">
        <v>294903.67999999999</v>
      </c>
      <c r="F23" s="129"/>
      <c r="G23" s="129"/>
      <c r="N23" s="133"/>
      <c r="O23" s="133"/>
    </row>
    <row r="24" spans="1:15">
      <c r="A24" s="113">
        <v>14</v>
      </c>
      <c r="B24" s="129"/>
      <c r="C24" s="129"/>
      <c r="D24" s="129"/>
      <c r="E24" s="129"/>
      <c r="F24" s="129"/>
      <c r="G24" s="129"/>
      <c r="N24" s="133"/>
      <c r="O24" s="133"/>
    </row>
    <row r="25" spans="1:15">
      <c r="A25" s="113">
        <v>15</v>
      </c>
      <c r="B25" s="129"/>
      <c r="C25" s="129" t="s">
        <v>384</v>
      </c>
      <c r="D25" s="137"/>
      <c r="E25" s="132">
        <f>E20+E22+E23</f>
        <v>254885373.60471702</v>
      </c>
      <c r="F25" s="129"/>
      <c r="G25" s="132">
        <f>G20+G22+G23</f>
        <v>32303838.147471257</v>
      </c>
      <c r="N25" s="133"/>
      <c r="O25" s="133"/>
    </row>
    <row r="26" spans="1:15">
      <c r="A26" s="113">
        <v>16</v>
      </c>
      <c r="B26" s="129"/>
      <c r="C26" s="129"/>
      <c r="D26" s="129"/>
      <c r="E26" s="132"/>
      <c r="F26" s="132"/>
      <c r="G26" s="132"/>
      <c r="N26" s="133"/>
      <c r="O26" s="133"/>
    </row>
    <row r="27" spans="1:15">
      <c r="A27" s="113">
        <v>17</v>
      </c>
      <c r="B27" s="130">
        <v>352</v>
      </c>
      <c r="C27" s="129" t="s">
        <v>385</v>
      </c>
      <c r="D27" s="129"/>
      <c r="E27" s="132">
        <v>32823.367830000003</v>
      </c>
      <c r="F27" s="132"/>
      <c r="G27" s="132"/>
      <c r="N27" s="133"/>
      <c r="O27" s="133"/>
    </row>
    <row r="28" spans="1:15">
      <c r="A28" s="113">
        <v>18</v>
      </c>
      <c r="B28" s="130">
        <v>353</v>
      </c>
      <c r="C28" s="129" t="s">
        <v>385</v>
      </c>
      <c r="D28" s="129"/>
      <c r="E28" s="132">
        <v>1339138.0658234993</v>
      </c>
      <c r="F28" s="132"/>
      <c r="G28" s="132"/>
      <c r="N28" s="133"/>
      <c r="O28" s="133"/>
    </row>
    <row r="29" spans="1:15">
      <c r="A29" s="113">
        <v>19</v>
      </c>
      <c r="B29" s="130">
        <v>355</v>
      </c>
      <c r="C29" s="129" t="s">
        <v>385</v>
      </c>
      <c r="D29" s="129"/>
      <c r="E29" s="132">
        <v>1638954.3049999999</v>
      </c>
      <c r="F29" s="132"/>
      <c r="G29" s="132"/>
      <c r="N29" s="133"/>
      <c r="O29" s="133"/>
    </row>
    <row r="30" spans="1:15">
      <c r="A30" s="113">
        <v>20</v>
      </c>
      <c r="B30" s="130">
        <v>356</v>
      </c>
      <c r="C30" s="129" t="s">
        <v>385</v>
      </c>
      <c r="D30" s="129"/>
      <c r="E30" s="132">
        <v>864469.56</v>
      </c>
      <c r="F30" s="132"/>
      <c r="G30" s="132"/>
      <c r="N30" s="133"/>
      <c r="O30" s="133"/>
    </row>
    <row r="31" spans="1:15">
      <c r="A31" s="113">
        <v>21</v>
      </c>
      <c r="B31" s="129"/>
      <c r="C31" s="134" t="s">
        <v>386</v>
      </c>
      <c r="D31" s="129"/>
      <c r="E31" s="135">
        <f>SUM(E27:E30)</f>
        <v>3875385.2986534997</v>
      </c>
      <c r="F31" s="132"/>
      <c r="G31" s="135">
        <v>510281.16438699939</v>
      </c>
      <c r="N31" s="133"/>
      <c r="O31" s="133"/>
    </row>
    <row r="32" spans="1:15">
      <c r="A32" s="113">
        <v>22</v>
      </c>
      <c r="B32" s="129"/>
      <c r="C32" s="134"/>
      <c r="D32" s="129"/>
      <c r="E32" s="132"/>
      <c r="F32" s="132"/>
      <c r="G32" s="132"/>
      <c r="N32" s="133"/>
      <c r="O32" s="133"/>
    </row>
    <row r="33" spans="1:15">
      <c r="A33" s="113">
        <v>23</v>
      </c>
      <c r="B33" s="137" t="s">
        <v>387</v>
      </c>
      <c r="C33" s="134"/>
      <c r="D33" s="129"/>
      <c r="E33" s="136">
        <f>+E31+E25</f>
        <v>258760758.90337053</v>
      </c>
      <c r="F33" s="132"/>
      <c r="G33" s="136">
        <f>+G31+G25</f>
        <v>32814119.311858255</v>
      </c>
      <c r="N33" s="133"/>
      <c r="O33" s="133"/>
    </row>
    <row r="34" spans="1:15">
      <c r="A34" s="113">
        <v>24</v>
      </c>
      <c r="B34" s="137"/>
      <c r="C34" s="134"/>
      <c r="D34" s="129"/>
      <c r="E34" s="135"/>
      <c r="F34" s="132"/>
      <c r="G34" s="132"/>
      <c r="N34" s="133"/>
      <c r="O34" s="133"/>
    </row>
    <row r="35" spans="1:15">
      <c r="A35" s="113">
        <v>25</v>
      </c>
      <c r="B35" s="129" t="s">
        <v>388</v>
      </c>
      <c r="C35" s="134"/>
      <c r="D35" s="129"/>
      <c r="E35" s="136">
        <v>298726432</v>
      </c>
      <c r="F35" s="132"/>
      <c r="G35" s="136">
        <v>43694717</v>
      </c>
      <c r="N35" s="133"/>
      <c r="O35" s="133"/>
    </row>
    <row r="36" spans="1:15">
      <c r="A36" s="113">
        <v>26</v>
      </c>
      <c r="B36" s="129"/>
      <c r="C36" s="134"/>
      <c r="D36" s="129"/>
      <c r="E36" s="132"/>
      <c r="F36" s="132"/>
      <c r="G36" s="135"/>
      <c r="N36" s="133"/>
      <c r="O36" s="133"/>
    </row>
    <row r="37" spans="1:15" ht="13.8" thickBot="1">
      <c r="A37" s="113">
        <v>27</v>
      </c>
      <c r="B37" s="129"/>
      <c r="C37" s="129" t="s">
        <v>389</v>
      </c>
      <c r="D37" s="129"/>
      <c r="E37" s="138">
        <f>E35-E33</f>
        <v>39965673.096629471</v>
      </c>
      <c r="F37" s="132"/>
      <c r="G37" s="138">
        <f>G35-G33</f>
        <v>10880597.688141745</v>
      </c>
      <c r="N37" s="133"/>
      <c r="O37" s="133"/>
    </row>
    <row r="38" spans="1:15" ht="13.8" thickTop="1">
      <c r="A38" s="113">
        <v>28</v>
      </c>
      <c r="B38" s="129"/>
      <c r="C38" s="134"/>
      <c r="D38" s="129"/>
      <c r="E38" s="132"/>
      <c r="F38" s="132"/>
      <c r="G38" s="132"/>
      <c r="N38" s="133"/>
      <c r="O38" s="133"/>
    </row>
    <row r="39" spans="1:15">
      <c r="A39" s="113">
        <v>29</v>
      </c>
      <c r="B39" s="130">
        <v>362</v>
      </c>
      <c r="C39" s="129" t="s">
        <v>385</v>
      </c>
      <c r="D39" s="129"/>
      <c r="E39" s="132">
        <v>6106162.540000001</v>
      </c>
      <c r="F39" s="132"/>
      <c r="G39" s="132">
        <v>2764204.6</v>
      </c>
      <c r="N39" s="133"/>
      <c r="O39" s="133"/>
    </row>
    <row r="40" spans="1:15">
      <c r="A40" s="113">
        <v>30</v>
      </c>
      <c r="B40" s="130">
        <v>362</v>
      </c>
      <c r="C40" s="129" t="s">
        <v>390</v>
      </c>
      <c r="D40" s="129"/>
      <c r="E40" s="132">
        <v>4835471.7700000005</v>
      </c>
      <c r="F40" s="132"/>
      <c r="G40" s="132">
        <v>1689979.7799999998</v>
      </c>
      <c r="N40" s="133"/>
      <c r="O40" s="133"/>
    </row>
    <row r="41" spans="1:15">
      <c r="A41" s="113">
        <v>31</v>
      </c>
      <c r="B41" s="129"/>
      <c r="C41" s="129"/>
      <c r="D41" s="129"/>
      <c r="E41" s="135"/>
      <c r="F41" s="132"/>
      <c r="G41" s="135"/>
      <c r="N41" s="133"/>
      <c r="O41" s="133"/>
    </row>
    <row r="42" spans="1:15">
      <c r="A42" s="113">
        <v>32</v>
      </c>
      <c r="B42" s="137" t="s">
        <v>391</v>
      </c>
      <c r="C42" s="134"/>
      <c r="D42" s="129"/>
      <c r="E42" s="136">
        <f>SUM(E39:E41)</f>
        <v>10941634.310000002</v>
      </c>
      <c r="F42" s="132"/>
      <c r="G42" s="136">
        <f>SUM(G39:G41)</f>
        <v>4454184.38</v>
      </c>
      <c r="N42" s="133"/>
      <c r="O42" s="133"/>
    </row>
    <row r="43" spans="1:15">
      <c r="A43" s="113">
        <v>33</v>
      </c>
      <c r="B43" s="137"/>
      <c r="C43" s="134"/>
      <c r="D43" s="129"/>
      <c r="E43" s="132"/>
      <c r="F43" s="132"/>
      <c r="G43" s="132"/>
      <c r="N43" s="133"/>
      <c r="O43" s="133"/>
    </row>
    <row r="44" spans="1:15">
      <c r="A44" s="113">
        <v>34</v>
      </c>
      <c r="B44" s="129" t="s">
        <v>392</v>
      </c>
      <c r="C44" s="134"/>
      <c r="D44" s="129"/>
      <c r="E44" s="132">
        <v>539541946</v>
      </c>
      <c r="F44" s="132"/>
      <c r="G44" s="132">
        <v>172715899</v>
      </c>
      <c r="N44" s="133"/>
      <c r="O44" s="133"/>
    </row>
    <row r="45" spans="1:15" ht="13.8" thickBot="1">
      <c r="A45" s="113">
        <v>35</v>
      </c>
      <c r="B45" s="129"/>
      <c r="C45" s="129" t="s">
        <v>393</v>
      </c>
      <c r="D45" s="129"/>
      <c r="E45" s="139">
        <f>+E44-E42</f>
        <v>528600311.69</v>
      </c>
      <c r="F45" s="132"/>
      <c r="G45" s="139">
        <f>+G44-G42</f>
        <v>168261714.62</v>
      </c>
      <c r="N45" s="133"/>
      <c r="O45" s="133"/>
    </row>
    <row r="46" spans="1:15" ht="13.8" thickTop="1">
      <c r="A46" s="113">
        <v>36</v>
      </c>
      <c r="B46" s="129"/>
      <c r="C46" s="134"/>
      <c r="D46" s="129"/>
      <c r="E46" s="132"/>
      <c r="F46" s="132"/>
      <c r="G46" s="132"/>
      <c r="N46" s="133"/>
      <c r="O46" s="133"/>
    </row>
    <row r="47" spans="1:15" ht="13.8" thickBot="1">
      <c r="A47" s="113">
        <v>37</v>
      </c>
      <c r="B47" s="129"/>
      <c r="C47" s="137" t="s">
        <v>394</v>
      </c>
      <c r="D47" s="129"/>
      <c r="E47" s="17">
        <f>+E42+E33</f>
        <v>269702393.21337056</v>
      </c>
      <c r="F47" s="132"/>
      <c r="G47" s="17">
        <f>+G42+G33</f>
        <v>37268303.691858254</v>
      </c>
      <c r="N47" s="133"/>
      <c r="O47" s="133"/>
    </row>
    <row r="48" spans="1:15" ht="13.8" thickTop="1">
      <c r="A48" s="113">
        <v>38</v>
      </c>
    </row>
    <row r="49" spans="1:2">
      <c r="A49" s="113">
        <v>39</v>
      </c>
      <c r="B49" s="108" t="s">
        <v>395</v>
      </c>
    </row>
    <row r="50" spans="1:2">
      <c r="A50" s="113">
        <v>40</v>
      </c>
      <c r="B50" s="140" t="s">
        <v>396</v>
      </c>
    </row>
    <row r="51" spans="1:2">
      <c r="A51" s="113">
        <v>41</v>
      </c>
      <c r="B51" s="140" t="s">
        <v>397</v>
      </c>
    </row>
    <row r="52" spans="1:2">
      <c r="A52" s="113">
        <v>42</v>
      </c>
      <c r="B52" s="140" t="s">
        <v>398</v>
      </c>
    </row>
    <row r="114" spans="6:6">
      <c r="F114" s="108">
        <f>+H183</f>
        <v>0</v>
      </c>
    </row>
    <row r="115" spans="6:6">
      <c r="F115" s="108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5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U41"/>
  <sheetViews>
    <sheetView tabSelected="1" workbookViewId="0">
      <selection activeCell="K30" sqref="K30"/>
    </sheetView>
  </sheetViews>
  <sheetFormatPr defaultRowHeight="15"/>
  <cols>
    <col min="1" max="1" width="3.453125" bestFit="1" customWidth="1"/>
    <col min="2" max="2" width="3.453125" customWidth="1"/>
    <col min="3" max="3" width="13.1796875" customWidth="1"/>
    <col min="4" max="4" width="2.6328125" customWidth="1"/>
    <col min="5" max="5" width="15.1796875" customWidth="1"/>
    <col min="6" max="6" width="3" customWidth="1"/>
    <col min="7" max="7" width="11.90625" bestFit="1" customWidth="1"/>
    <col min="8" max="8" width="3" customWidth="1"/>
    <col min="9" max="9" width="11.90625" bestFit="1" customWidth="1"/>
    <col min="10" max="10" width="3" customWidth="1"/>
    <col min="11" max="11" width="11.90625" bestFit="1" customWidth="1"/>
    <col min="12" max="12" width="3.08984375" customWidth="1"/>
    <col min="13" max="13" width="12.90625" bestFit="1" customWidth="1"/>
    <col min="14" max="14" width="3.08984375" customWidth="1"/>
    <col min="15" max="15" width="13.54296875" bestFit="1" customWidth="1"/>
    <col min="16" max="17" width="9.1796875" customWidth="1"/>
    <col min="18" max="18" width="12.90625" bestFit="1" customWidth="1"/>
    <col min="19" max="19" width="14.08984375" bestFit="1" customWidth="1"/>
    <col min="20" max="20" width="10.90625" bestFit="1" customWidth="1"/>
    <col min="263" max="263" width="3.453125" bestFit="1" customWidth="1"/>
    <col min="264" max="264" width="3.453125" customWidth="1"/>
    <col min="265" max="265" width="13.1796875" customWidth="1"/>
    <col min="266" max="266" width="2.6328125" customWidth="1"/>
    <col min="267" max="267" width="15.1796875" customWidth="1"/>
    <col min="268" max="268" width="3" customWidth="1"/>
    <col min="269" max="269" width="11.90625" bestFit="1" customWidth="1"/>
    <col min="270" max="270" width="3.08984375" customWidth="1"/>
    <col min="271" max="271" width="13.54296875" bestFit="1" customWidth="1"/>
    <col min="272" max="273" width="9.1796875" customWidth="1"/>
    <col min="519" max="519" width="3.453125" bestFit="1" customWidth="1"/>
    <col min="520" max="520" width="3.453125" customWidth="1"/>
    <col min="521" max="521" width="13.1796875" customWidth="1"/>
    <col min="522" max="522" width="2.6328125" customWidth="1"/>
    <col min="523" max="523" width="15.1796875" customWidth="1"/>
    <col min="524" max="524" width="3" customWidth="1"/>
    <col min="525" max="525" width="11.90625" bestFit="1" customWidth="1"/>
    <col min="526" max="526" width="3.08984375" customWidth="1"/>
    <col min="527" max="527" width="13.54296875" bestFit="1" customWidth="1"/>
    <col min="528" max="529" width="9.1796875" customWidth="1"/>
    <col min="775" max="775" width="3.453125" bestFit="1" customWidth="1"/>
    <col min="776" max="776" width="3.453125" customWidth="1"/>
    <col min="777" max="777" width="13.1796875" customWidth="1"/>
    <col min="778" max="778" width="2.6328125" customWidth="1"/>
    <col min="779" max="779" width="15.1796875" customWidth="1"/>
    <col min="780" max="780" width="3" customWidth="1"/>
    <col min="781" max="781" width="11.90625" bestFit="1" customWidth="1"/>
    <col min="782" max="782" width="3.08984375" customWidth="1"/>
    <col min="783" max="783" width="13.54296875" bestFit="1" customWidth="1"/>
    <col min="784" max="785" width="9.1796875" customWidth="1"/>
    <col min="1031" max="1031" width="3.453125" bestFit="1" customWidth="1"/>
    <col min="1032" max="1032" width="3.453125" customWidth="1"/>
    <col min="1033" max="1033" width="13.1796875" customWidth="1"/>
    <col min="1034" max="1034" width="2.6328125" customWidth="1"/>
    <col min="1035" max="1035" width="15.1796875" customWidth="1"/>
    <col min="1036" max="1036" width="3" customWidth="1"/>
    <col min="1037" max="1037" width="11.90625" bestFit="1" customWidth="1"/>
    <col min="1038" max="1038" width="3.08984375" customWidth="1"/>
    <col min="1039" max="1039" width="13.54296875" bestFit="1" customWidth="1"/>
    <col min="1040" max="1041" width="9.1796875" customWidth="1"/>
    <col min="1287" max="1287" width="3.453125" bestFit="1" customWidth="1"/>
    <col min="1288" max="1288" width="3.453125" customWidth="1"/>
    <col min="1289" max="1289" width="13.1796875" customWidth="1"/>
    <col min="1290" max="1290" width="2.6328125" customWidth="1"/>
    <col min="1291" max="1291" width="15.1796875" customWidth="1"/>
    <col min="1292" max="1292" width="3" customWidth="1"/>
    <col min="1293" max="1293" width="11.90625" bestFit="1" customWidth="1"/>
    <col min="1294" max="1294" width="3.08984375" customWidth="1"/>
    <col min="1295" max="1295" width="13.54296875" bestFit="1" customWidth="1"/>
    <col min="1296" max="1297" width="9.1796875" customWidth="1"/>
    <col min="1543" max="1543" width="3.453125" bestFit="1" customWidth="1"/>
    <col min="1544" max="1544" width="3.453125" customWidth="1"/>
    <col min="1545" max="1545" width="13.1796875" customWidth="1"/>
    <col min="1546" max="1546" width="2.6328125" customWidth="1"/>
    <col min="1547" max="1547" width="15.1796875" customWidth="1"/>
    <col min="1548" max="1548" width="3" customWidth="1"/>
    <col min="1549" max="1549" width="11.90625" bestFit="1" customWidth="1"/>
    <col min="1550" max="1550" width="3.08984375" customWidth="1"/>
    <col min="1551" max="1551" width="13.54296875" bestFit="1" customWidth="1"/>
    <col min="1552" max="1553" width="9.1796875" customWidth="1"/>
    <col min="1799" max="1799" width="3.453125" bestFit="1" customWidth="1"/>
    <col min="1800" max="1800" width="3.453125" customWidth="1"/>
    <col min="1801" max="1801" width="13.1796875" customWidth="1"/>
    <col min="1802" max="1802" width="2.6328125" customWidth="1"/>
    <col min="1803" max="1803" width="15.1796875" customWidth="1"/>
    <col min="1804" max="1804" width="3" customWidth="1"/>
    <col min="1805" max="1805" width="11.90625" bestFit="1" customWidth="1"/>
    <col min="1806" max="1806" width="3.08984375" customWidth="1"/>
    <col min="1807" max="1807" width="13.54296875" bestFit="1" customWidth="1"/>
    <col min="1808" max="1809" width="9.1796875" customWidth="1"/>
    <col min="2055" max="2055" width="3.453125" bestFit="1" customWidth="1"/>
    <col min="2056" max="2056" width="3.453125" customWidth="1"/>
    <col min="2057" max="2057" width="13.1796875" customWidth="1"/>
    <col min="2058" max="2058" width="2.6328125" customWidth="1"/>
    <col min="2059" max="2059" width="15.1796875" customWidth="1"/>
    <col min="2060" max="2060" width="3" customWidth="1"/>
    <col min="2061" max="2061" width="11.90625" bestFit="1" customWidth="1"/>
    <col min="2062" max="2062" width="3.08984375" customWidth="1"/>
    <col min="2063" max="2063" width="13.54296875" bestFit="1" customWidth="1"/>
    <col min="2064" max="2065" width="9.1796875" customWidth="1"/>
    <col min="2311" max="2311" width="3.453125" bestFit="1" customWidth="1"/>
    <col min="2312" max="2312" width="3.453125" customWidth="1"/>
    <col min="2313" max="2313" width="13.1796875" customWidth="1"/>
    <col min="2314" max="2314" width="2.6328125" customWidth="1"/>
    <col min="2315" max="2315" width="15.1796875" customWidth="1"/>
    <col min="2316" max="2316" width="3" customWidth="1"/>
    <col min="2317" max="2317" width="11.90625" bestFit="1" customWidth="1"/>
    <col min="2318" max="2318" width="3.08984375" customWidth="1"/>
    <col min="2319" max="2319" width="13.54296875" bestFit="1" customWidth="1"/>
    <col min="2320" max="2321" width="9.1796875" customWidth="1"/>
    <col min="2567" max="2567" width="3.453125" bestFit="1" customWidth="1"/>
    <col min="2568" max="2568" width="3.453125" customWidth="1"/>
    <col min="2569" max="2569" width="13.1796875" customWidth="1"/>
    <col min="2570" max="2570" width="2.6328125" customWidth="1"/>
    <col min="2571" max="2571" width="15.1796875" customWidth="1"/>
    <col min="2572" max="2572" width="3" customWidth="1"/>
    <col min="2573" max="2573" width="11.90625" bestFit="1" customWidth="1"/>
    <col min="2574" max="2574" width="3.08984375" customWidth="1"/>
    <col min="2575" max="2575" width="13.54296875" bestFit="1" customWidth="1"/>
    <col min="2576" max="2577" width="9.1796875" customWidth="1"/>
    <col min="2823" max="2823" width="3.453125" bestFit="1" customWidth="1"/>
    <col min="2824" max="2824" width="3.453125" customWidth="1"/>
    <col min="2825" max="2825" width="13.1796875" customWidth="1"/>
    <col min="2826" max="2826" width="2.6328125" customWidth="1"/>
    <col min="2827" max="2827" width="15.1796875" customWidth="1"/>
    <col min="2828" max="2828" width="3" customWidth="1"/>
    <col min="2829" max="2829" width="11.90625" bestFit="1" customWidth="1"/>
    <col min="2830" max="2830" width="3.08984375" customWidth="1"/>
    <col min="2831" max="2831" width="13.54296875" bestFit="1" customWidth="1"/>
    <col min="2832" max="2833" width="9.1796875" customWidth="1"/>
    <col min="3079" max="3079" width="3.453125" bestFit="1" customWidth="1"/>
    <col min="3080" max="3080" width="3.453125" customWidth="1"/>
    <col min="3081" max="3081" width="13.1796875" customWidth="1"/>
    <col min="3082" max="3082" width="2.6328125" customWidth="1"/>
    <col min="3083" max="3083" width="15.1796875" customWidth="1"/>
    <col min="3084" max="3084" width="3" customWidth="1"/>
    <col min="3085" max="3085" width="11.90625" bestFit="1" customWidth="1"/>
    <col min="3086" max="3086" width="3.08984375" customWidth="1"/>
    <col min="3087" max="3087" width="13.54296875" bestFit="1" customWidth="1"/>
    <col min="3088" max="3089" width="9.1796875" customWidth="1"/>
    <col min="3335" max="3335" width="3.453125" bestFit="1" customWidth="1"/>
    <col min="3336" max="3336" width="3.453125" customWidth="1"/>
    <col min="3337" max="3337" width="13.1796875" customWidth="1"/>
    <col min="3338" max="3338" width="2.6328125" customWidth="1"/>
    <col min="3339" max="3339" width="15.1796875" customWidth="1"/>
    <col min="3340" max="3340" width="3" customWidth="1"/>
    <col min="3341" max="3341" width="11.90625" bestFit="1" customWidth="1"/>
    <col min="3342" max="3342" width="3.08984375" customWidth="1"/>
    <col min="3343" max="3343" width="13.54296875" bestFit="1" customWidth="1"/>
    <col min="3344" max="3345" width="9.1796875" customWidth="1"/>
    <col min="3591" max="3591" width="3.453125" bestFit="1" customWidth="1"/>
    <col min="3592" max="3592" width="3.453125" customWidth="1"/>
    <col min="3593" max="3593" width="13.1796875" customWidth="1"/>
    <col min="3594" max="3594" width="2.6328125" customWidth="1"/>
    <col min="3595" max="3595" width="15.1796875" customWidth="1"/>
    <col min="3596" max="3596" width="3" customWidth="1"/>
    <col min="3597" max="3597" width="11.90625" bestFit="1" customWidth="1"/>
    <col min="3598" max="3598" width="3.08984375" customWidth="1"/>
    <col min="3599" max="3599" width="13.54296875" bestFit="1" customWidth="1"/>
    <col min="3600" max="3601" width="9.1796875" customWidth="1"/>
    <col min="3847" max="3847" width="3.453125" bestFit="1" customWidth="1"/>
    <col min="3848" max="3848" width="3.453125" customWidth="1"/>
    <col min="3849" max="3849" width="13.1796875" customWidth="1"/>
    <col min="3850" max="3850" width="2.6328125" customWidth="1"/>
    <col min="3851" max="3851" width="15.1796875" customWidth="1"/>
    <col min="3852" max="3852" width="3" customWidth="1"/>
    <col min="3853" max="3853" width="11.90625" bestFit="1" customWidth="1"/>
    <col min="3854" max="3854" width="3.08984375" customWidth="1"/>
    <col min="3855" max="3855" width="13.54296875" bestFit="1" customWidth="1"/>
    <col min="3856" max="3857" width="9.1796875" customWidth="1"/>
    <col min="4103" max="4103" width="3.453125" bestFit="1" customWidth="1"/>
    <col min="4104" max="4104" width="3.453125" customWidth="1"/>
    <col min="4105" max="4105" width="13.1796875" customWidth="1"/>
    <col min="4106" max="4106" width="2.6328125" customWidth="1"/>
    <col min="4107" max="4107" width="15.1796875" customWidth="1"/>
    <col min="4108" max="4108" width="3" customWidth="1"/>
    <col min="4109" max="4109" width="11.90625" bestFit="1" customWidth="1"/>
    <col min="4110" max="4110" width="3.08984375" customWidth="1"/>
    <col min="4111" max="4111" width="13.54296875" bestFit="1" customWidth="1"/>
    <col min="4112" max="4113" width="9.1796875" customWidth="1"/>
    <col min="4359" max="4359" width="3.453125" bestFit="1" customWidth="1"/>
    <col min="4360" max="4360" width="3.453125" customWidth="1"/>
    <col min="4361" max="4361" width="13.1796875" customWidth="1"/>
    <col min="4362" max="4362" width="2.6328125" customWidth="1"/>
    <col min="4363" max="4363" width="15.1796875" customWidth="1"/>
    <col min="4364" max="4364" width="3" customWidth="1"/>
    <col min="4365" max="4365" width="11.90625" bestFit="1" customWidth="1"/>
    <col min="4366" max="4366" width="3.08984375" customWidth="1"/>
    <col min="4367" max="4367" width="13.54296875" bestFit="1" customWidth="1"/>
    <col min="4368" max="4369" width="9.1796875" customWidth="1"/>
    <col min="4615" max="4615" width="3.453125" bestFit="1" customWidth="1"/>
    <col min="4616" max="4616" width="3.453125" customWidth="1"/>
    <col min="4617" max="4617" width="13.1796875" customWidth="1"/>
    <col min="4618" max="4618" width="2.6328125" customWidth="1"/>
    <col min="4619" max="4619" width="15.1796875" customWidth="1"/>
    <col min="4620" max="4620" width="3" customWidth="1"/>
    <col min="4621" max="4621" width="11.90625" bestFit="1" customWidth="1"/>
    <col min="4622" max="4622" width="3.08984375" customWidth="1"/>
    <col min="4623" max="4623" width="13.54296875" bestFit="1" customWidth="1"/>
    <col min="4624" max="4625" width="9.1796875" customWidth="1"/>
    <col min="4871" max="4871" width="3.453125" bestFit="1" customWidth="1"/>
    <col min="4872" max="4872" width="3.453125" customWidth="1"/>
    <col min="4873" max="4873" width="13.1796875" customWidth="1"/>
    <col min="4874" max="4874" width="2.6328125" customWidth="1"/>
    <col min="4875" max="4875" width="15.1796875" customWidth="1"/>
    <col min="4876" max="4876" width="3" customWidth="1"/>
    <col min="4877" max="4877" width="11.90625" bestFit="1" customWidth="1"/>
    <col min="4878" max="4878" width="3.08984375" customWidth="1"/>
    <col min="4879" max="4879" width="13.54296875" bestFit="1" customWidth="1"/>
    <col min="4880" max="4881" width="9.1796875" customWidth="1"/>
    <col min="5127" max="5127" width="3.453125" bestFit="1" customWidth="1"/>
    <col min="5128" max="5128" width="3.453125" customWidth="1"/>
    <col min="5129" max="5129" width="13.1796875" customWidth="1"/>
    <col min="5130" max="5130" width="2.6328125" customWidth="1"/>
    <col min="5131" max="5131" width="15.1796875" customWidth="1"/>
    <col min="5132" max="5132" width="3" customWidth="1"/>
    <col min="5133" max="5133" width="11.90625" bestFit="1" customWidth="1"/>
    <col min="5134" max="5134" width="3.08984375" customWidth="1"/>
    <col min="5135" max="5135" width="13.54296875" bestFit="1" customWidth="1"/>
    <col min="5136" max="5137" width="9.1796875" customWidth="1"/>
    <col min="5383" max="5383" width="3.453125" bestFit="1" customWidth="1"/>
    <col min="5384" max="5384" width="3.453125" customWidth="1"/>
    <col min="5385" max="5385" width="13.1796875" customWidth="1"/>
    <col min="5386" max="5386" width="2.6328125" customWidth="1"/>
    <col min="5387" max="5387" width="15.1796875" customWidth="1"/>
    <col min="5388" max="5388" width="3" customWidth="1"/>
    <col min="5389" max="5389" width="11.90625" bestFit="1" customWidth="1"/>
    <col min="5390" max="5390" width="3.08984375" customWidth="1"/>
    <col min="5391" max="5391" width="13.54296875" bestFit="1" customWidth="1"/>
    <col min="5392" max="5393" width="9.1796875" customWidth="1"/>
    <col min="5639" max="5639" width="3.453125" bestFit="1" customWidth="1"/>
    <col min="5640" max="5640" width="3.453125" customWidth="1"/>
    <col min="5641" max="5641" width="13.1796875" customWidth="1"/>
    <col min="5642" max="5642" width="2.6328125" customWidth="1"/>
    <col min="5643" max="5643" width="15.1796875" customWidth="1"/>
    <col min="5644" max="5644" width="3" customWidth="1"/>
    <col min="5645" max="5645" width="11.90625" bestFit="1" customWidth="1"/>
    <col min="5646" max="5646" width="3.08984375" customWidth="1"/>
    <col min="5647" max="5647" width="13.54296875" bestFit="1" customWidth="1"/>
    <col min="5648" max="5649" width="9.1796875" customWidth="1"/>
    <col min="5895" max="5895" width="3.453125" bestFit="1" customWidth="1"/>
    <col min="5896" max="5896" width="3.453125" customWidth="1"/>
    <col min="5897" max="5897" width="13.1796875" customWidth="1"/>
    <col min="5898" max="5898" width="2.6328125" customWidth="1"/>
    <col min="5899" max="5899" width="15.1796875" customWidth="1"/>
    <col min="5900" max="5900" width="3" customWidth="1"/>
    <col min="5901" max="5901" width="11.90625" bestFit="1" customWidth="1"/>
    <col min="5902" max="5902" width="3.08984375" customWidth="1"/>
    <col min="5903" max="5903" width="13.54296875" bestFit="1" customWidth="1"/>
    <col min="5904" max="5905" width="9.1796875" customWidth="1"/>
    <col min="6151" max="6151" width="3.453125" bestFit="1" customWidth="1"/>
    <col min="6152" max="6152" width="3.453125" customWidth="1"/>
    <col min="6153" max="6153" width="13.1796875" customWidth="1"/>
    <col min="6154" max="6154" width="2.6328125" customWidth="1"/>
    <col min="6155" max="6155" width="15.1796875" customWidth="1"/>
    <col min="6156" max="6156" width="3" customWidth="1"/>
    <col min="6157" max="6157" width="11.90625" bestFit="1" customWidth="1"/>
    <col min="6158" max="6158" width="3.08984375" customWidth="1"/>
    <col min="6159" max="6159" width="13.54296875" bestFit="1" customWidth="1"/>
    <col min="6160" max="6161" width="9.1796875" customWidth="1"/>
    <col min="6407" max="6407" width="3.453125" bestFit="1" customWidth="1"/>
    <col min="6408" max="6408" width="3.453125" customWidth="1"/>
    <col min="6409" max="6409" width="13.1796875" customWidth="1"/>
    <col min="6410" max="6410" width="2.6328125" customWidth="1"/>
    <col min="6411" max="6411" width="15.1796875" customWidth="1"/>
    <col min="6412" max="6412" width="3" customWidth="1"/>
    <col min="6413" max="6413" width="11.90625" bestFit="1" customWidth="1"/>
    <col min="6414" max="6414" width="3.08984375" customWidth="1"/>
    <col min="6415" max="6415" width="13.54296875" bestFit="1" customWidth="1"/>
    <col min="6416" max="6417" width="9.1796875" customWidth="1"/>
    <col min="6663" max="6663" width="3.453125" bestFit="1" customWidth="1"/>
    <col min="6664" max="6664" width="3.453125" customWidth="1"/>
    <col min="6665" max="6665" width="13.1796875" customWidth="1"/>
    <col min="6666" max="6666" width="2.6328125" customWidth="1"/>
    <col min="6667" max="6667" width="15.1796875" customWidth="1"/>
    <col min="6668" max="6668" width="3" customWidth="1"/>
    <col min="6669" max="6669" width="11.90625" bestFit="1" customWidth="1"/>
    <col min="6670" max="6670" width="3.08984375" customWidth="1"/>
    <col min="6671" max="6671" width="13.54296875" bestFit="1" customWidth="1"/>
    <col min="6672" max="6673" width="9.1796875" customWidth="1"/>
    <col min="6919" max="6919" width="3.453125" bestFit="1" customWidth="1"/>
    <col min="6920" max="6920" width="3.453125" customWidth="1"/>
    <col min="6921" max="6921" width="13.1796875" customWidth="1"/>
    <col min="6922" max="6922" width="2.6328125" customWidth="1"/>
    <col min="6923" max="6923" width="15.1796875" customWidth="1"/>
    <col min="6924" max="6924" width="3" customWidth="1"/>
    <col min="6925" max="6925" width="11.90625" bestFit="1" customWidth="1"/>
    <col min="6926" max="6926" width="3.08984375" customWidth="1"/>
    <col min="6927" max="6927" width="13.54296875" bestFit="1" customWidth="1"/>
    <col min="6928" max="6929" width="9.1796875" customWidth="1"/>
    <col min="7175" max="7175" width="3.453125" bestFit="1" customWidth="1"/>
    <col min="7176" max="7176" width="3.453125" customWidth="1"/>
    <col min="7177" max="7177" width="13.1796875" customWidth="1"/>
    <col min="7178" max="7178" width="2.6328125" customWidth="1"/>
    <col min="7179" max="7179" width="15.1796875" customWidth="1"/>
    <col min="7180" max="7180" width="3" customWidth="1"/>
    <col min="7181" max="7181" width="11.90625" bestFit="1" customWidth="1"/>
    <col min="7182" max="7182" width="3.08984375" customWidth="1"/>
    <col min="7183" max="7183" width="13.54296875" bestFit="1" customWidth="1"/>
    <col min="7184" max="7185" width="9.1796875" customWidth="1"/>
    <col min="7431" max="7431" width="3.453125" bestFit="1" customWidth="1"/>
    <col min="7432" max="7432" width="3.453125" customWidth="1"/>
    <col min="7433" max="7433" width="13.1796875" customWidth="1"/>
    <col min="7434" max="7434" width="2.6328125" customWidth="1"/>
    <col min="7435" max="7435" width="15.1796875" customWidth="1"/>
    <col min="7436" max="7436" width="3" customWidth="1"/>
    <col min="7437" max="7437" width="11.90625" bestFit="1" customWidth="1"/>
    <col min="7438" max="7438" width="3.08984375" customWidth="1"/>
    <col min="7439" max="7439" width="13.54296875" bestFit="1" customWidth="1"/>
    <col min="7440" max="7441" width="9.1796875" customWidth="1"/>
    <col min="7687" max="7687" width="3.453125" bestFit="1" customWidth="1"/>
    <col min="7688" max="7688" width="3.453125" customWidth="1"/>
    <col min="7689" max="7689" width="13.1796875" customWidth="1"/>
    <col min="7690" max="7690" width="2.6328125" customWidth="1"/>
    <col min="7691" max="7691" width="15.1796875" customWidth="1"/>
    <col min="7692" max="7692" width="3" customWidth="1"/>
    <col min="7693" max="7693" width="11.90625" bestFit="1" customWidth="1"/>
    <col min="7694" max="7694" width="3.08984375" customWidth="1"/>
    <col min="7695" max="7695" width="13.54296875" bestFit="1" customWidth="1"/>
    <col min="7696" max="7697" width="9.1796875" customWidth="1"/>
    <col min="7943" max="7943" width="3.453125" bestFit="1" customWidth="1"/>
    <col min="7944" max="7944" width="3.453125" customWidth="1"/>
    <col min="7945" max="7945" width="13.1796875" customWidth="1"/>
    <col min="7946" max="7946" width="2.6328125" customWidth="1"/>
    <col min="7947" max="7947" width="15.1796875" customWidth="1"/>
    <col min="7948" max="7948" width="3" customWidth="1"/>
    <col min="7949" max="7949" width="11.90625" bestFit="1" customWidth="1"/>
    <col min="7950" max="7950" width="3.08984375" customWidth="1"/>
    <col min="7951" max="7951" width="13.54296875" bestFit="1" customWidth="1"/>
    <col min="7952" max="7953" width="9.1796875" customWidth="1"/>
    <col min="8199" max="8199" width="3.453125" bestFit="1" customWidth="1"/>
    <col min="8200" max="8200" width="3.453125" customWidth="1"/>
    <col min="8201" max="8201" width="13.1796875" customWidth="1"/>
    <col min="8202" max="8202" width="2.6328125" customWidth="1"/>
    <col min="8203" max="8203" width="15.1796875" customWidth="1"/>
    <col min="8204" max="8204" width="3" customWidth="1"/>
    <col min="8205" max="8205" width="11.90625" bestFit="1" customWidth="1"/>
    <col min="8206" max="8206" width="3.08984375" customWidth="1"/>
    <col min="8207" max="8207" width="13.54296875" bestFit="1" customWidth="1"/>
    <col min="8208" max="8209" width="9.1796875" customWidth="1"/>
    <col min="8455" max="8455" width="3.453125" bestFit="1" customWidth="1"/>
    <col min="8456" max="8456" width="3.453125" customWidth="1"/>
    <col min="8457" max="8457" width="13.1796875" customWidth="1"/>
    <col min="8458" max="8458" width="2.6328125" customWidth="1"/>
    <col min="8459" max="8459" width="15.1796875" customWidth="1"/>
    <col min="8460" max="8460" width="3" customWidth="1"/>
    <col min="8461" max="8461" width="11.90625" bestFit="1" customWidth="1"/>
    <col min="8462" max="8462" width="3.08984375" customWidth="1"/>
    <col min="8463" max="8463" width="13.54296875" bestFit="1" customWidth="1"/>
    <col min="8464" max="8465" width="9.1796875" customWidth="1"/>
    <col min="8711" max="8711" width="3.453125" bestFit="1" customWidth="1"/>
    <col min="8712" max="8712" width="3.453125" customWidth="1"/>
    <col min="8713" max="8713" width="13.1796875" customWidth="1"/>
    <col min="8714" max="8714" width="2.6328125" customWidth="1"/>
    <col min="8715" max="8715" width="15.1796875" customWidth="1"/>
    <col min="8716" max="8716" width="3" customWidth="1"/>
    <col min="8717" max="8717" width="11.90625" bestFit="1" customWidth="1"/>
    <col min="8718" max="8718" width="3.08984375" customWidth="1"/>
    <col min="8719" max="8719" width="13.54296875" bestFit="1" customWidth="1"/>
    <col min="8720" max="8721" width="9.1796875" customWidth="1"/>
    <col min="8967" max="8967" width="3.453125" bestFit="1" customWidth="1"/>
    <col min="8968" max="8968" width="3.453125" customWidth="1"/>
    <col min="8969" max="8969" width="13.1796875" customWidth="1"/>
    <col min="8970" max="8970" width="2.6328125" customWidth="1"/>
    <col min="8971" max="8971" width="15.1796875" customWidth="1"/>
    <col min="8972" max="8972" width="3" customWidth="1"/>
    <col min="8973" max="8973" width="11.90625" bestFit="1" customWidth="1"/>
    <col min="8974" max="8974" width="3.08984375" customWidth="1"/>
    <col min="8975" max="8975" width="13.54296875" bestFit="1" customWidth="1"/>
    <col min="8976" max="8977" width="9.1796875" customWidth="1"/>
    <col min="9223" max="9223" width="3.453125" bestFit="1" customWidth="1"/>
    <col min="9224" max="9224" width="3.453125" customWidth="1"/>
    <col min="9225" max="9225" width="13.1796875" customWidth="1"/>
    <col min="9226" max="9226" width="2.6328125" customWidth="1"/>
    <col min="9227" max="9227" width="15.1796875" customWidth="1"/>
    <col min="9228" max="9228" width="3" customWidth="1"/>
    <col min="9229" max="9229" width="11.90625" bestFit="1" customWidth="1"/>
    <col min="9230" max="9230" width="3.08984375" customWidth="1"/>
    <col min="9231" max="9231" width="13.54296875" bestFit="1" customWidth="1"/>
    <col min="9232" max="9233" width="9.1796875" customWidth="1"/>
    <col min="9479" max="9479" width="3.453125" bestFit="1" customWidth="1"/>
    <col min="9480" max="9480" width="3.453125" customWidth="1"/>
    <col min="9481" max="9481" width="13.1796875" customWidth="1"/>
    <col min="9482" max="9482" width="2.6328125" customWidth="1"/>
    <col min="9483" max="9483" width="15.1796875" customWidth="1"/>
    <col min="9484" max="9484" width="3" customWidth="1"/>
    <col min="9485" max="9485" width="11.90625" bestFit="1" customWidth="1"/>
    <col min="9486" max="9486" width="3.08984375" customWidth="1"/>
    <col min="9487" max="9487" width="13.54296875" bestFit="1" customWidth="1"/>
    <col min="9488" max="9489" width="9.1796875" customWidth="1"/>
    <col min="9735" max="9735" width="3.453125" bestFit="1" customWidth="1"/>
    <col min="9736" max="9736" width="3.453125" customWidth="1"/>
    <col min="9737" max="9737" width="13.1796875" customWidth="1"/>
    <col min="9738" max="9738" width="2.6328125" customWidth="1"/>
    <col min="9739" max="9739" width="15.1796875" customWidth="1"/>
    <col min="9740" max="9740" width="3" customWidth="1"/>
    <col min="9741" max="9741" width="11.90625" bestFit="1" customWidth="1"/>
    <col min="9742" max="9742" width="3.08984375" customWidth="1"/>
    <col min="9743" max="9743" width="13.54296875" bestFit="1" customWidth="1"/>
    <col min="9744" max="9745" width="9.1796875" customWidth="1"/>
    <col min="9991" max="9991" width="3.453125" bestFit="1" customWidth="1"/>
    <col min="9992" max="9992" width="3.453125" customWidth="1"/>
    <col min="9993" max="9993" width="13.1796875" customWidth="1"/>
    <col min="9994" max="9994" width="2.6328125" customWidth="1"/>
    <col min="9995" max="9995" width="15.1796875" customWidth="1"/>
    <col min="9996" max="9996" width="3" customWidth="1"/>
    <col min="9997" max="9997" width="11.90625" bestFit="1" customWidth="1"/>
    <col min="9998" max="9998" width="3.08984375" customWidth="1"/>
    <col min="9999" max="9999" width="13.54296875" bestFit="1" customWidth="1"/>
    <col min="10000" max="10001" width="9.1796875" customWidth="1"/>
    <col min="10247" max="10247" width="3.453125" bestFit="1" customWidth="1"/>
    <col min="10248" max="10248" width="3.453125" customWidth="1"/>
    <col min="10249" max="10249" width="13.1796875" customWidth="1"/>
    <col min="10250" max="10250" width="2.6328125" customWidth="1"/>
    <col min="10251" max="10251" width="15.1796875" customWidth="1"/>
    <col min="10252" max="10252" width="3" customWidth="1"/>
    <col min="10253" max="10253" width="11.90625" bestFit="1" customWidth="1"/>
    <col min="10254" max="10254" width="3.08984375" customWidth="1"/>
    <col min="10255" max="10255" width="13.54296875" bestFit="1" customWidth="1"/>
    <col min="10256" max="10257" width="9.1796875" customWidth="1"/>
    <col min="10503" max="10503" width="3.453125" bestFit="1" customWidth="1"/>
    <col min="10504" max="10504" width="3.453125" customWidth="1"/>
    <col min="10505" max="10505" width="13.1796875" customWidth="1"/>
    <col min="10506" max="10506" width="2.6328125" customWidth="1"/>
    <col min="10507" max="10507" width="15.1796875" customWidth="1"/>
    <col min="10508" max="10508" width="3" customWidth="1"/>
    <col min="10509" max="10509" width="11.90625" bestFit="1" customWidth="1"/>
    <col min="10510" max="10510" width="3.08984375" customWidth="1"/>
    <col min="10511" max="10511" width="13.54296875" bestFit="1" customWidth="1"/>
    <col min="10512" max="10513" width="9.1796875" customWidth="1"/>
    <col min="10759" max="10759" width="3.453125" bestFit="1" customWidth="1"/>
    <col min="10760" max="10760" width="3.453125" customWidth="1"/>
    <col min="10761" max="10761" width="13.1796875" customWidth="1"/>
    <col min="10762" max="10762" width="2.6328125" customWidth="1"/>
    <col min="10763" max="10763" width="15.1796875" customWidth="1"/>
    <col min="10764" max="10764" width="3" customWidth="1"/>
    <col min="10765" max="10765" width="11.90625" bestFit="1" customWidth="1"/>
    <col min="10766" max="10766" width="3.08984375" customWidth="1"/>
    <col min="10767" max="10767" width="13.54296875" bestFit="1" customWidth="1"/>
    <col min="10768" max="10769" width="9.1796875" customWidth="1"/>
    <col min="11015" max="11015" width="3.453125" bestFit="1" customWidth="1"/>
    <col min="11016" max="11016" width="3.453125" customWidth="1"/>
    <col min="11017" max="11017" width="13.1796875" customWidth="1"/>
    <col min="11018" max="11018" width="2.6328125" customWidth="1"/>
    <col min="11019" max="11019" width="15.1796875" customWidth="1"/>
    <col min="11020" max="11020" width="3" customWidth="1"/>
    <col min="11021" max="11021" width="11.90625" bestFit="1" customWidth="1"/>
    <col min="11022" max="11022" width="3.08984375" customWidth="1"/>
    <col min="11023" max="11023" width="13.54296875" bestFit="1" customWidth="1"/>
    <col min="11024" max="11025" width="9.1796875" customWidth="1"/>
    <col min="11271" max="11271" width="3.453125" bestFit="1" customWidth="1"/>
    <col min="11272" max="11272" width="3.453125" customWidth="1"/>
    <col min="11273" max="11273" width="13.1796875" customWidth="1"/>
    <col min="11274" max="11274" width="2.6328125" customWidth="1"/>
    <col min="11275" max="11275" width="15.1796875" customWidth="1"/>
    <col min="11276" max="11276" width="3" customWidth="1"/>
    <col min="11277" max="11277" width="11.90625" bestFit="1" customWidth="1"/>
    <col min="11278" max="11278" width="3.08984375" customWidth="1"/>
    <col min="11279" max="11279" width="13.54296875" bestFit="1" customWidth="1"/>
    <col min="11280" max="11281" width="9.1796875" customWidth="1"/>
    <col min="11527" max="11527" width="3.453125" bestFit="1" customWidth="1"/>
    <col min="11528" max="11528" width="3.453125" customWidth="1"/>
    <col min="11529" max="11529" width="13.1796875" customWidth="1"/>
    <col min="11530" max="11530" width="2.6328125" customWidth="1"/>
    <col min="11531" max="11531" width="15.1796875" customWidth="1"/>
    <col min="11532" max="11532" width="3" customWidth="1"/>
    <col min="11533" max="11533" width="11.90625" bestFit="1" customWidth="1"/>
    <col min="11534" max="11534" width="3.08984375" customWidth="1"/>
    <col min="11535" max="11535" width="13.54296875" bestFit="1" customWidth="1"/>
    <col min="11536" max="11537" width="9.1796875" customWidth="1"/>
    <col min="11783" max="11783" width="3.453125" bestFit="1" customWidth="1"/>
    <col min="11784" max="11784" width="3.453125" customWidth="1"/>
    <col min="11785" max="11785" width="13.1796875" customWidth="1"/>
    <col min="11786" max="11786" width="2.6328125" customWidth="1"/>
    <col min="11787" max="11787" width="15.1796875" customWidth="1"/>
    <col min="11788" max="11788" width="3" customWidth="1"/>
    <col min="11789" max="11789" width="11.90625" bestFit="1" customWidth="1"/>
    <col min="11790" max="11790" width="3.08984375" customWidth="1"/>
    <col min="11791" max="11791" width="13.54296875" bestFit="1" customWidth="1"/>
    <col min="11792" max="11793" width="9.1796875" customWidth="1"/>
    <col min="12039" max="12039" width="3.453125" bestFit="1" customWidth="1"/>
    <col min="12040" max="12040" width="3.453125" customWidth="1"/>
    <col min="12041" max="12041" width="13.1796875" customWidth="1"/>
    <col min="12042" max="12042" width="2.6328125" customWidth="1"/>
    <col min="12043" max="12043" width="15.1796875" customWidth="1"/>
    <col min="12044" max="12044" width="3" customWidth="1"/>
    <col min="12045" max="12045" width="11.90625" bestFit="1" customWidth="1"/>
    <col min="12046" max="12046" width="3.08984375" customWidth="1"/>
    <col min="12047" max="12047" width="13.54296875" bestFit="1" customWidth="1"/>
    <col min="12048" max="12049" width="9.1796875" customWidth="1"/>
    <col min="12295" max="12295" width="3.453125" bestFit="1" customWidth="1"/>
    <col min="12296" max="12296" width="3.453125" customWidth="1"/>
    <col min="12297" max="12297" width="13.1796875" customWidth="1"/>
    <col min="12298" max="12298" width="2.6328125" customWidth="1"/>
    <col min="12299" max="12299" width="15.1796875" customWidth="1"/>
    <col min="12300" max="12300" width="3" customWidth="1"/>
    <col min="12301" max="12301" width="11.90625" bestFit="1" customWidth="1"/>
    <col min="12302" max="12302" width="3.08984375" customWidth="1"/>
    <col min="12303" max="12303" width="13.54296875" bestFit="1" customWidth="1"/>
    <col min="12304" max="12305" width="9.1796875" customWidth="1"/>
    <col min="12551" max="12551" width="3.453125" bestFit="1" customWidth="1"/>
    <col min="12552" max="12552" width="3.453125" customWidth="1"/>
    <col min="12553" max="12553" width="13.1796875" customWidth="1"/>
    <col min="12554" max="12554" width="2.6328125" customWidth="1"/>
    <col min="12555" max="12555" width="15.1796875" customWidth="1"/>
    <col min="12556" max="12556" width="3" customWidth="1"/>
    <col min="12557" max="12557" width="11.90625" bestFit="1" customWidth="1"/>
    <col min="12558" max="12558" width="3.08984375" customWidth="1"/>
    <col min="12559" max="12559" width="13.54296875" bestFit="1" customWidth="1"/>
    <col min="12560" max="12561" width="9.1796875" customWidth="1"/>
    <col min="12807" max="12807" width="3.453125" bestFit="1" customWidth="1"/>
    <col min="12808" max="12808" width="3.453125" customWidth="1"/>
    <col min="12809" max="12809" width="13.1796875" customWidth="1"/>
    <col min="12810" max="12810" width="2.6328125" customWidth="1"/>
    <col min="12811" max="12811" width="15.1796875" customWidth="1"/>
    <col min="12812" max="12812" width="3" customWidth="1"/>
    <col min="12813" max="12813" width="11.90625" bestFit="1" customWidth="1"/>
    <col min="12814" max="12814" width="3.08984375" customWidth="1"/>
    <col min="12815" max="12815" width="13.54296875" bestFit="1" customWidth="1"/>
    <col min="12816" max="12817" width="9.1796875" customWidth="1"/>
    <col min="13063" max="13063" width="3.453125" bestFit="1" customWidth="1"/>
    <col min="13064" max="13064" width="3.453125" customWidth="1"/>
    <col min="13065" max="13065" width="13.1796875" customWidth="1"/>
    <col min="13066" max="13066" width="2.6328125" customWidth="1"/>
    <col min="13067" max="13067" width="15.1796875" customWidth="1"/>
    <col min="13068" max="13068" width="3" customWidth="1"/>
    <col min="13069" max="13069" width="11.90625" bestFit="1" customWidth="1"/>
    <col min="13070" max="13070" width="3.08984375" customWidth="1"/>
    <col min="13071" max="13071" width="13.54296875" bestFit="1" customWidth="1"/>
    <col min="13072" max="13073" width="9.1796875" customWidth="1"/>
    <col min="13319" max="13319" width="3.453125" bestFit="1" customWidth="1"/>
    <col min="13320" max="13320" width="3.453125" customWidth="1"/>
    <col min="13321" max="13321" width="13.1796875" customWidth="1"/>
    <col min="13322" max="13322" width="2.6328125" customWidth="1"/>
    <col min="13323" max="13323" width="15.1796875" customWidth="1"/>
    <col min="13324" max="13324" width="3" customWidth="1"/>
    <col min="13325" max="13325" width="11.90625" bestFit="1" customWidth="1"/>
    <col min="13326" max="13326" width="3.08984375" customWidth="1"/>
    <col min="13327" max="13327" width="13.54296875" bestFit="1" customWidth="1"/>
    <col min="13328" max="13329" width="9.1796875" customWidth="1"/>
    <col min="13575" max="13575" width="3.453125" bestFit="1" customWidth="1"/>
    <col min="13576" max="13576" width="3.453125" customWidth="1"/>
    <col min="13577" max="13577" width="13.1796875" customWidth="1"/>
    <col min="13578" max="13578" width="2.6328125" customWidth="1"/>
    <col min="13579" max="13579" width="15.1796875" customWidth="1"/>
    <col min="13580" max="13580" width="3" customWidth="1"/>
    <col min="13581" max="13581" width="11.90625" bestFit="1" customWidth="1"/>
    <col min="13582" max="13582" width="3.08984375" customWidth="1"/>
    <col min="13583" max="13583" width="13.54296875" bestFit="1" customWidth="1"/>
    <col min="13584" max="13585" width="9.1796875" customWidth="1"/>
    <col min="13831" max="13831" width="3.453125" bestFit="1" customWidth="1"/>
    <col min="13832" max="13832" width="3.453125" customWidth="1"/>
    <col min="13833" max="13833" width="13.1796875" customWidth="1"/>
    <col min="13834" max="13834" width="2.6328125" customWidth="1"/>
    <col min="13835" max="13835" width="15.1796875" customWidth="1"/>
    <col min="13836" max="13836" width="3" customWidth="1"/>
    <col min="13837" max="13837" width="11.90625" bestFit="1" customWidth="1"/>
    <col min="13838" max="13838" width="3.08984375" customWidth="1"/>
    <col min="13839" max="13839" width="13.54296875" bestFit="1" customWidth="1"/>
    <col min="13840" max="13841" width="9.1796875" customWidth="1"/>
    <col min="14087" max="14087" width="3.453125" bestFit="1" customWidth="1"/>
    <col min="14088" max="14088" width="3.453125" customWidth="1"/>
    <col min="14089" max="14089" width="13.1796875" customWidth="1"/>
    <col min="14090" max="14090" width="2.6328125" customWidth="1"/>
    <col min="14091" max="14091" width="15.1796875" customWidth="1"/>
    <col min="14092" max="14092" width="3" customWidth="1"/>
    <col min="14093" max="14093" width="11.90625" bestFit="1" customWidth="1"/>
    <col min="14094" max="14094" width="3.08984375" customWidth="1"/>
    <col min="14095" max="14095" width="13.54296875" bestFit="1" customWidth="1"/>
    <col min="14096" max="14097" width="9.1796875" customWidth="1"/>
    <col min="14343" max="14343" width="3.453125" bestFit="1" customWidth="1"/>
    <col min="14344" max="14344" width="3.453125" customWidth="1"/>
    <col min="14345" max="14345" width="13.1796875" customWidth="1"/>
    <col min="14346" max="14346" width="2.6328125" customWidth="1"/>
    <col min="14347" max="14347" width="15.1796875" customWidth="1"/>
    <col min="14348" max="14348" width="3" customWidth="1"/>
    <col min="14349" max="14349" width="11.90625" bestFit="1" customWidth="1"/>
    <col min="14350" max="14350" width="3.08984375" customWidth="1"/>
    <col min="14351" max="14351" width="13.54296875" bestFit="1" customWidth="1"/>
    <col min="14352" max="14353" width="9.1796875" customWidth="1"/>
    <col min="14599" max="14599" width="3.453125" bestFit="1" customWidth="1"/>
    <col min="14600" max="14600" width="3.453125" customWidth="1"/>
    <col min="14601" max="14601" width="13.1796875" customWidth="1"/>
    <col min="14602" max="14602" width="2.6328125" customWidth="1"/>
    <col min="14603" max="14603" width="15.1796875" customWidth="1"/>
    <col min="14604" max="14604" width="3" customWidth="1"/>
    <col min="14605" max="14605" width="11.90625" bestFit="1" customWidth="1"/>
    <col min="14606" max="14606" width="3.08984375" customWidth="1"/>
    <col min="14607" max="14607" width="13.54296875" bestFit="1" customWidth="1"/>
    <col min="14608" max="14609" width="9.1796875" customWidth="1"/>
    <col min="14855" max="14855" width="3.453125" bestFit="1" customWidth="1"/>
    <col min="14856" max="14856" width="3.453125" customWidth="1"/>
    <col min="14857" max="14857" width="13.1796875" customWidth="1"/>
    <col min="14858" max="14858" width="2.6328125" customWidth="1"/>
    <col min="14859" max="14859" width="15.1796875" customWidth="1"/>
    <col min="14860" max="14860" width="3" customWidth="1"/>
    <col min="14861" max="14861" width="11.90625" bestFit="1" customWidth="1"/>
    <col min="14862" max="14862" width="3.08984375" customWidth="1"/>
    <col min="14863" max="14863" width="13.54296875" bestFit="1" customWidth="1"/>
    <col min="14864" max="14865" width="9.1796875" customWidth="1"/>
    <col min="15111" max="15111" width="3.453125" bestFit="1" customWidth="1"/>
    <col min="15112" max="15112" width="3.453125" customWidth="1"/>
    <col min="15113" max="15113" width="13.1796875" customWidth="1"/>
    <col min="15114" max="15114" width="2.6328125" customWidth="1"/>
    <col min="15115" max="15115" width="15.1796875" customWidth="1"/>
    <col min="15116" max="15116" width="3" customWidth="1"/>
    <col min="15117" max="15117" width="11.90625" bestFit="1" customWidth="1"/>
    <col min="15118" max="15118" width="3.08984375" customWidth="1"/>
    <col min="15119" max="15119" width="13.54296875" bestFit="1" customWidth="1"/>
    <col min="15120" max="15121" width="9.1796875" customWidth="1"/>
    <col min="15367" max="15367" width="3.453125" bestFit="1" customWidth="1"/>
    <col min="15368" max="15368" width="3.453125" customWidth="1"/>
    <col min="15369" max="15369" width="13.1796875" customWidth="1"/>
    <col min="15370" max="15370" width="2.6328125" customWidth="1"/>
    <col min="15371" max="15371" width="15.1796875" customWidth="1"/>
    <col min="15372" max="15372" width="3" customWidth="1"/>
    <col min="15373" max="15373" width="11.90625" bestFit="1" customWidth="1"/>
    <col min="15374" max="15374" width="3.08984375" customWidth="1"/>
    <col min="15375" max="15375" width="13.54296875" bestFit="1" customWidth="1"/>
    <col min="15376" max="15377" width="9.1796875" customWidth="1"/>
    <col min="15623" max="15623" width="3.453125" bestFit="1" customWidth="1"/>
    <col min="15624" max="15624" width="3.453125" customWidth="1"/>
    <col min="15625" max="15625" width="13.1796875" customWidth="1"/>
    <col min="15626" max="15626" width="2.6328125" customWidth="1"/>
    <col min="15627" max="15627" width="15.1796875" customWidth="1"/>
    <col min="15628" max="15628" width="3" customWidth="1"/>
    <col min="15629" max="15629" width="11.90625" bestFit="1" customWidth="1"/>
    <col min="15630" max="15630" width="3.08984375" customWidth="1"/>
    <col min="15631" max="15631" width="13.54296875" bestFit="1" customWidth="1"/>
    <col min="15632" max="15633" width="9.1796875" customWidth="1"/>
    <col min="15879" max="15879" width="3.453125" bestFit="1" customWidth="1"/>
    <col min="15880" max="15880" width="3.453125" customWidth="1"/>
    <col min="15881" max="15881" width="13.1796875" customWidth="1"/>
    <col min="15882" max="15882" width="2.6328125" customWidth="1"/>
    <col min="15883" max="15883" width="15.1796875" customWidth="1"/>
    <col min="15884" max="15884" width="3" customWidth="1"/>
    <col min="15885" max="15885" width="11.90625" bestFit="1" customWidth="1"/>
    <col min="15886" max="15886" width="3.08984375" customWidth="1"/>
    <col min="15887" max="15887" width="13.54296875" bestFit="1" customWidth="1"/>
    <col min="15888" max="15889" width="9.1796875" customWidth="1"/>
    <col min="16135" max="16135" width="3.453125" bestFit="1" customWidth="1"/>
    <col min="16136" max="16136" width="3.453125" customWidth="1"/>
    <col min="16137" max="16137" width="13.1796875" customWidth="1"/>
    <col min="16138" max="16138" width="2.6328125" customWidth="1"/>
    <col min="16139" max="16139" width="15.1796875" customWidth="1"/>
    <col min="16140" max="16140" width="3" customWidth="1"/>
    <col min="16141" max="16141" width="11.90625" bestFit="1" customWidth="1"/>
    <col min="16142" max="16142" width="3.08984375" customWidth="1"/>
    <col min="16143" max="16143" width="13.54296875" bestFit="1" customWidth="1"/>
    <col min="16144" max="16145" width="9.1796875" customWidth="1"/>
  </cols>
  <sheetData>
    <row r="3" spans="1:21" s="81" customFormat="1" ht="15" customHeight="1">
      <c r="A3" s="124" t="s">
        <v>399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1" s="81" customFormat="1" ht="15" customHeight="1">
      <c r="A4" s="124" t="s">
        <v>400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21" s="81" customFormat="1" ht="15" customHeight="1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21" s="81" customFormat="1" ht="13.2">
      <c r="A6" s="111"/>
      <c r="B6" s="111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 t="s">
        <v>401</v>
      </c>
      <c r="P6" s="111"/>
      <c r="Q6" s="124"/>
    </row>
    <row r="7" spans="1:21" s="81" customFormat="1" ht="16.2">
      <c r="C7" s="113" t="s">
        <v>367</v>
      </c>
      <c r="D7" s="113"/>
      <c r="E7" s="113" t="s">
        <v>402</v>
      </c>
      <c r="F7" s="113"/>
      <c r="G7" s="114" t="s">
        <v>403</v>
      </c>
      <c r="H7" s="113"/>
      <c r="I7" s="114" t="s">
        <v>404</v>
      </c>
      <c r="J7" s="113"/>
      <c r="K7" s="113" t="s">
        <v>405</v>
      </c>
      <c r="L7" s="114"/>
      <c r="M7" s="113" t="s">
        <v>406</v>
      </c>
      <c r="N7" s="114"/>
      <c r="O7" s="114" t="s">
        <v>407</v>
      </c>
    </row>
    <row r="8" spans="1:21" s="81" customFormat="1" ht="13.2">
      <c r="A8" s="113" t="s">
        <v>7</v>
      </c>
      <c r="B8" s="113"/>
      <c r="C8" s="113"/>
      <c r="D8" s="113"/>
      <c r="E8" s="113" t="s">
        <v>408</v>
      </c>
      <c r="F8" s="113"/>
      <c r="G8" s="113" t="s">
        <v>409</v>
      </c>
      <c r="H8" s="113"/>
      <c r="I8" s="113"/>
      <c r="J8" s="113"/>
      <c r="K8" s="113" t="s">
        <v>410</v>
      </c>
      <c r="L8" s="113"/>
      <c r="M8" s="113" t="s">
        <v>411</v>
      </c>
      <c r="N8" s="113"/>
      <c r="O8" s="113" t="s">
        <v>412</v>
      </c>
    </row>
    <row r="9" spans="1:21" s="81" customFormat="1" ht="13.2">
      <c r="A9" s="116" t="s">
        <v>9</v>
      </c>
      <c r="B9" s="116"/>
      <c r="C9" s="116" t="s">
        <v>413</v>
      </c>
      <c r="D9" s="116"/>
      <c r="E9" s="141" t="s">
        <v>414</v>
      </c>
      <c r="F9" s="141"/>
      <c r="G9" s="142" t="s">
        <v>415</v>
      </c>
      <c r="H9" s="141"/>
      <c r="I9" s="116" t="s">
        <v>416</v>
      </c>
      <c r="J9" s="141"/>
      <c r="K9" s="116" t="s">
        <v>417</v>
      </c>
      <c r="L9" s="142"/>
      <c r="M9" s="116" t="s">
        <v>418</v>
      </c>
      <c r="N9" s="142"/>
      <c r="O9" s="143" t="s">
        <v>419</v>
      </c>
    </row>
    <row r="10" spans="1:21" s="81" customFormat="1" ht="13.2">
      <c r="A10" s="113"/>
      <c r="B10" s="144" t="s">
        <v>420</v>
      </c>
      <c r="D10" s="145"/>
      <c r="E10" s="146"/>
      <c r="F10" s="146"/>
      <c r="G10" s="147"/>
      <c r="H10" s="146"/>
      <c r="I10" s="147"/>
      <c r="J10" s="146"/>
      <c r="K10" s="147"/>
      <c r="L10" s="147"/>
      <c r="M10" s="147"/>
      <c r="N10" s="147"/>
      <c r="O10" s="117"/>
    </row>
    <row r="11" spans="1:21" s="81" customFormat="1">
      <c r="A11" s="113">
        <v>1</v>
      </c>
      <c r="B11" s="113"/>
      <c r="C11" s="148">
        <v>44896</v>
      </c>
      <c r="D11" s="148"/>
      <c r="E11" s="9">
        <v>36432465.818566352</v>
      </c>
      <c r="F11" s="114"/>
      <c r="G11" s="9">
        <v>2335041.4235851602</v>
      </c>
      <c r="H11" s="114"/>
      <c r="I11" s="9">
        <v>11662989.091221647</v>
      </c>
      <c r="J11" s="114"/>
      <c r="K11" s="9">
        <v>3058286</v>
      </c>
      <c r="L11" s="114"/>
      <c r="M11" s="9">
        <f>+'BHP WP13 Accum Reserve'!B18+'BHP WP13 Accum Reserve'!B19</f>
        <v>21212083.393373154</v>
      </c>
      <c r="N11" s="114"/>
      <c r="O11" s="114">
        <f>E11+G11+I11-M11+K11</f>
        <v>32276698.940000005</v>
      </c>
      <c r="P11" s="114"/>
      <c r="Q11" s="114"/>
      <c r="S11"/>
      <c r="T11" s="8"/>
      <c r="U11" s="8"/>
    </row>
    <row r="12" spans="1:21" s="81" customFormat="1">
      <c r="A12" s="149">
        <f t="shared" ref="A12:A30" si="0">A11+1</f>
        <v>2</v>
      </c>
      <c r="B12" s="149"/>
      <c r="C12" s="148">
        <v>44927</v>
      </c>
      <c r="D12" s="148"/>
      <c r="E12" s="9">
        <v>36897753.507367395</v>
      </c>
      <c r="F12" s="114"/>
      <c r="G12" s="9">
        <v>2366436.4206038266</v>
      </c>
      <c r="H12" s="114"/>
      <c r="I12" s="9">
        <v>11862554.619369395</v>
      </c>
      <c r="J12" s="114"/>
      <c r="K12" s="9">
        <v>3083339</v>
      </c>
      <c r="L12" s="114"/>
      <c r="M12" s="9">
        <f>+'BHP WP13 Accum Reserve'!C18+'BHP WP13 Accum Reserve'!C19</f>
        <v>21505411.177340616</v>
      </c>
      <c r="N12" s="114"/>
      <c r="O12" s="114">
        <f>E12+G12+I12-M12+K12</f>
        <v>32704672.370000001</v>
      </c>
      <c r="P12" s="150"/>
      <c r="Q12" s="114"/>
      <c r="S12"/>
      <c r="T12" s="8"/>
      <c r="U12" s="8"/>
    </row>
    <row r="13" spans="1:21">
      <c r="A13" s="149">
        <f t="shared" si="0"/>
        <v>3</v>
      </c>
      <c r="B13" s="149"/>
      <c r="C13" s="148">
        <v>44958</v>
      </c>
      <c r="D13" s="148"/>
      <c r="E13" s="9">
        <v>35676676.314838819</v>
      </c>
      <c r="F13" s="114"/>
      <c r="G13" s="9">
        <v>2392135.0029352438</v>
      </c>
      <c r="H13" s="114"/>
      <c r="I13" s="9">
        <v>12060917.144972391</v>
      </c>
      <c r="J13" s="114"/>
      <c r="K13" s="9">
        <v>3110421</v>
      </c>
      <c r="L13" s="114"/>
      <c r="M13" s="9">
        <f>+'BHP WP13 Accum Reserve'!D18+'BHP WP13 Accum Reserve'!D19</f>
        <v>21797746.792746451</v>
      </c>
      <c r="N13" s="114"/>
      <c r="O13" s="114">
        <f>E13+G13+I13-M13+K13</f>
        <v>31442402.670000006</v>
      </c>
      <c r="P13" s="151"/>
      <c r="Q13" s="114"/>
      <c r="T13" s="8"/>
      <c r="U13" s="8"/>
    </row>
    <row r="14" spans="1:21">
      <c r="A14" s="149">
        <f t="shared" si="0"/>
        <v>4</v>
      </c>
      <c r="B14" s="149"/>
      <c r="C14" s="148">
        <v>44986</v>
      </c>
      <c r="D14" s="148"/>
      <c r="E14" s="9">
        <v>36613369.513201147</v>
      </c>
      <c r="F14" s="114"/>
      <c r="G14" s="9">
        <v>2412086.2683842019</v>
      </c>
      <c r="H14" s="114"/>
      <c r="I14" s="9">
        <v>12260959.454007262</v>
      </c>
      <c r="J14" s="114"/>
      <c r="K14" s="9">
        <v>3137821</v>
      </c>
      <c r="L14" s="114"/>
      <c r="M14" s="9">
        <f>+'BHP WP13 Accum Reserve'!E18+'BHP WP13 Accum Reserve'!E19</f>
        <v>22089803.18559261</v>
      </c>
      <c r="N14" s="114"/>
      <c r="O14" s="114">
        <f>E14+G14+I14-M14+K14</f>
        <v>32334433.050000001</v>
      </c>
      <c r="P14" s="7"/>
      <c r="Q14" s="81"/>
      <c r="T14" s="8"/>
      <c r="U14" s="8"/>
    </row>
    <row r="15" spans="1:21">
      <c r="A15" s="149">
        <f t="shared" si="0"/>
        <v>5</v>
      </c>
      <c r="B15" s="149"/>
      <c r="C15" s="148">
        <v>45017</v>
      </c>
      <c r="D15" s="148"/>
      <c r="E15" s="9">
        <v>37192892.153840907</v>
      </c>
      <c r="F15" s="114"/>
      <c r="G15" s="9">
        <v>2438305.7674388266</v>
      </c>
      <c r="H15" s="114"/>
      <c r="I15" s="9">
        <v>12461533.687640464</v>
      </c>
      <c r="J15" s="114"/>
      <c r="K15" s="9">
        <v>3165309</v>
      </c>
      <c r="L15" s="114"/>
      <c r="M15" s="9">
        <f>+'BHP WP13 Accum Reserve'!F18+'BHP WP13 Accum Reserve'!F19</f>
        <v>22382603.4389202</v>
      </c>
      <c r="N15" s="114"/>
      <c r="O15" s="114">
        <f>E15+G15+I15-M15+K15</f>
        <v>32875437.170000002</v>
      </c>
      <c r="P15" s="7"/>
      <c r="T15" s="8"/>
      <c r="U15" s="8"/>
    </row>
    <row r="16" spans="1:21">
      <c r="A16" s="149">
        <f t="shared" si="0"/>
        <v>6</v>
      </c>
      <c r="B16" s="149"/>
      <c r="C16" s="148">
        <v>45047</v>
      </c>
      <c r="D16" s="148"/>
      <c r="E16" s="9">
        <v>37143827.667418703</v>
      </c>
      <c r="F16" s="114"/>
      <c r="G16" s="9">
        <v>2464523.2958590351</v>
      </c>
      <c r="H16" s="114"/>
      <c r="I16" s="9">
        <v>12662268.322675204</v>
      </c>
      <c r="J16" s="114"/>
      <c r="K16" s="9">
        <v>3191870</v>
      </c>
      <c r="L16" s="114"/>
      <c r="M16" s="9">
        <f>+'BHP WP13 Accum Reserve'!G18+'BHP WP13 Accum Reserve'!G19</f>
        <v>22675755.525952946</v>
      </c>
      <c r="N16" s="114"/>
      <c r="O16" s="114">
        <f t="shared" ref="O16:O23" si="1">E16+G16+I16-M16+K16</f>
        <v>32786733.760000002</v>
      </c>
      <c r="P16" s="7"/>
      <c r="Q16" s="8"/>
      <c r="T16" s="8"/>
      <c r="U16" s="8"/>
    </row>
    <row r="17" spans="1:21">
      <c r="A17" s="149">
        <f t="shared" si="0"/>
        <v>7</v>
      </c>
      <c r="B17" s="149"/>
      <c r="C17" s="148">
        <v>45078</v>
      </c>
      <c r="D17" s="148"/>
      <c r="E17" s="9">
        <v>37133334.690193728</v>
      </c>
      <c r="F17" s="114"/>
      <c r="G17" s="9">
        <v>2489161.3068079101</v>
      </c>
      <c r="H17" s="114"/>
      <c r="I17" s="9">
        <v>12818033.812079856</v>
      </c>
      <c r="J17" s="114"/>
      <c r="K17" s="9">
        <v>3219536</v>
      </c>
      <c r="L17" s="114"/>
      <c r="M17" s="9">
        <f>+'BHP WP13 Accum Reserve'!H18+'BHP WP13 Accum Reserve'!H19</f>
        <v>22968176.709081497</v>
      </c>
      <c r="N17" s="114"/>
      <c r="O17" s="114">
        <f t="shared" si="1"/>
        <v>32691889.099999998</v>
      </c>
      <c r="Q17" s="8"/>
      <c r="T17" s="8"/>
      <c r="U17" s="8"/>
    </row>
    <row r="18" spans="1:21">
      <c r="A18" s="149">
        <f t="shared" si="0"/>
        <v>8</v>
      </c>
      <c r="B18" s="149"/>
      <c r="C18" s="148">
        <v>45108</v>
      </c>
      <c r="D18" s="148"/>
      <c r="E18" s="9">
        <v>37582913.510699444</v>
      </c>
      <c r="F18" s="114"/>
      <c r="G18" s="9">
        <v>2515328.4306017021</v>
      </c>
      <c r="H18" s="114"/>
      <c r="I18" s="9">
        <v>13019115.580792718</v>
      </c>
      <c r="J18" s="114"/>
      <c r="K18" s="9">
        <v>3247295</v>
      </c>
      <c r="L18" s="114"/>
      <c r="M18" s="9">
        <f>+'BHP WP13 Accum Reserve'!I18+'BHP WP13 Accum Reserve'!I19</f>
        <v>23262326.952093866</v>
      </c>
      <c r="N18" s="114"/>
      <c r="O18" s="114">
        <f t="shared" si="1"/>
        <v>33102325.569999997</v>
      </c>
      <c r="Q18" s="81"/>
      <c r="T18" s="8"/>
      <c r="U18" s="8"/>
    </row>
    <row r="19" spans="1:21">
      <c r="A19" s="149">
        <f t="shared" si="0"/>
        <v>9</v>
      </c>
      <c r="B19" s="149"/>
      <c r="C19" s="148">
        <v>45139</v>
      </c>
      <c r="D19" s="148"/>
      <c r="E19" s="9">
        <v>37678751.7816789</v>
      </c>
      <c r="F19" s="114"/>
      <c r="G19" s="9">
        <v>2541567.3187864101</v>
      </c>
      <c r="H19" s="114"/>
      <c r="I19" s="9">
        <v>13220994.125444723</v>
      </c>
      <c r="J19" s="114"/>
      <c r="K19" s="9">
        <v>3250664</v>
      </c>
      <c r="L19" s="114"/>
      <c r="M19" s="9">
        <f>+'BHP WP13 Accum Reserve'!J18+'BHP WP13 Accum Reserve'!J19</f>
        <v>23560457.755910035</v>
      </c>
      <c r="N19" s="114"/>
      <c r="O19" s="114">
        <f t="shared" si="1"/>
        <v>33131519.470000003</v>
      </c>
      <c r="Q19" s="81"/>
      <c r="T19" s="8"/>
      <c r="U19" s="8"/>
    </row>
    <row r="20" spans="1:21">
      <c r="A20" s="149">
        <f t="shared" si="0"/>
        <v>10</v>
      </c>
      <c r="B20" s="149"/>
      <c r="C20" s="148">
        <v>45170</v>
      </c>
      <c r="D20" s="148"/>
      <c r="E20" s="9">
        <v>40995177.511616968</v>
      </c>
      <c r="F20" s="114"/>
      <c r="G20" s="9">
        <v>2550040.5336629935</v>
      </c>
      <c r="H20" s="114"/>
      <c r="I20" s="9">
        <v>13042568.604003778</v>
      </c>
      <c r="J20" s="114"/>
      <c r="K20" s="9">
        <v>3277748</v>
      </c>
      <c r="L20" s="114"/>
      <c r="M20" s="9">
        <f>+'BHP WP13 Accum Reserve'!K18+'BHP WP13 Accum Reserve'!K19</f>
        <v>23859848.619283739</v>
      </c>
      <c r="N20" s="114"/>
      <c r="O20" s="114">
        <f t="shared" si="1"/>
        <v>36005686.030000001</v>
      </c>
      <c r="Q20" s="81"/>
      <c r="T20" s="8"/>
      <c r="U20" s="8"/>
    </row>
    <row r="21" spans="1:21">
      <c r="A21" s="149">
        <f t="shared" si="0"/>
        <v>11</v>
      </c>
      <c r="B21" s="149"/>
      <c r="C21" s="148">
        <v>45200</v>
      </c>
      <c r="D21" s="148"/>
      <c r="E21" s="9">
        <v>41841171.537151814</v>
      </c>
      <c r="F21" s="114"/>
      <c r="G21" s="9">
        <v>2594248.9076188682</v>
      </c>
      <c r="H21" s="114"/>
      <c r="I21" s="9">
        <v>13250322.919034805</v>
      </c>
      <c r="J21" s="114"/>
      <c r="K21" s="9">
        <v>3305147</v>
      </c>
      <c r="L21" s="114"/>
      <c r="M21" s="9">
        <f>+'BHP WP13 Accum Reserve'!L18+'BHP WP13 Accum Reserve'!L19</f>
        <v>24158583.933805488</v>
      </c>
      <c r="N21" s="114"/>
      <c r="O21" s="114">
        <f t="shared" si="1"/>
        <v>36832306.43</v>
      </c>
      <c r="Q21" s="81"/>
      <c r="T21" s="8"/>
      <c r="U21" s="8"/>
    </row>
    <row r="22" spans="1:21">
      <c r="A22" s="149">
        <f t="shared" si="0"/>
        <v>12</v>
      </c>
      <c r="B22" s="149"/>
      <c r="C22" s="148">
        <v>45231</v>
      </c>
      <c r="D22" s="148"/>
      <c r="E22" s="9">
        <v>41790412.333407514</v>
      </c>
      <c r="F22" s="114"/>
      <c r="G22" s="9">
        <v>2046550.9901507017</v>
      </c>
      <c r="H22" s="114"/>
      <c r="I22" s="9">
        <v>13456000.428713731</v>
      </c>
      <c r="J22" s="114"/>
      <c r="K22" s="9">
        <v>3333040</v>
      </c>
      <c r="L22" s="114"/>
      <c r="M22" s="9">
        <f>+'BHP WP13 Accum Reserve'!M18+'BHP WP13 Accum Reserve'!M19</f>
        <v>24457941.772271942</v>
      </c>
      <c r="N22" s="114"/>
      <c r="O22" s="114">
        <f t="shared" si="1"/>
        <v>36168061.980000004</v>
      </c>
      <c r="Q22" s="81"/>
      <c r="T22" s="8"/>
      <c r="U22" s="8"/>
    </row>
    <row r="23" spans="1:21">
      <c r="A23" s="149">
        <f t="shared" si="0"/>
        <v>13</v>
      </c>
      <c r="B23" s="149"/>
      <c r="C23" s="148">
        <v>45261</v>
      </c>
      <c r="D23" s="148"/>
      <c r="E23" s="9">
        <v>42254229.758233741</v>
      </c>
      <c r="F23" s="114"/>
      <c r="G23" s="9">
        <v>2053415.6528535767</v>
      </c>
      <c r="H23" s="114"/>
      <c r="I23" s="9">
        <v>13348012.491980998</v>
      </c>
      <c r="J23" s="114"/>
      <c r="K23" s="9">
        <v>3361022</v>
      </c>
      <c r="L23" s="114"/>
      <c r="M23" s="9">
        <f>+'BHP WP13 Accum Reserve'!N18+'BHP WP13 Accum Reserve'!N19</f>
        <v>24764576.453068316</v>
      </c>
      <c r="N23" s="114"/>
      <c r="O23" s="114">
        <f t="shared" si="1"/>
        <v>36252103.450000003</v>
      </c>
      <c r="P23" s="114"/>
      <c r="Q23" s="81"/>
      <c r="T23" s="8"/>
      <c r="U23" s="8"/>
    </row>
    <row r="24" spans="1:21">
      <c r="A24" s="149">
        <f t="shared" si="0"/>
        <v>14</v>
      </c>
      <c r="B24" s="149"/>
      <c r="C24" s="10" t="s">
        <v>421</v>
      </c>
      <c r="D24" s="10"/>
      <c r="E24" s="114">
        <f>AVERAGE(E11:E23)</f>
        <v>38402536.622939646</v>
      </c>
      <c r="F24" s="114"/>
      <c r="G24" s="114">
        <f>AVERAGE(G11:G23)</f>
        <v>2399910.8707144964</v>
      </c>
      <c r="H24" s="114"/>
      <c r="I24" s="114">
        <f>AVERAGE(I11:I23)</f>
        <v>12702020.790918229</v>
      </c>
      <c r="J24" s="114"/>
      <c r="K24" s="114">
        <f>AVERAGE(K11:K23)</f>
        <v>3210884.4615384615</v>
      </c>
      <c r="L24" s="114"/>
      <c r="M24" s="114">
        <f>AVERAGE(M11:M23)</f>
        <v>22976562.746880069</v>
      </c>
      <c r="N24" s="114"/>
      <c r="O24" s="114">
        <f>AVERAGE(O11:O23)</f>
        <v>33738789.999230772</v>
      </c>
      <c r="Q24" s="81"/>
    </row>
    <row r="25" spans="1:21">
      <c r="A25" s="149">
        <f t="shared" si="0"/>
        <v>15</v>
      </c>
      <c r="B25" s="149"/>
      <c r="C25" s="152"/>
      <c r="D25" s="152"/>
    </row>
    <row r="26" spans="1:21">
      <c r="A26" s="149">
        <f t="shared" si="0"/>
        <v>16</v>
      </c>
      <c r="B26" s="153" t="s">
        <v>422</v>
      </c>
      <c r="D26" s="153"/>
    </row>
    <row r="27" spans="1:21">
      <c r="A27" s="149">
        <f t="shared" si="0"/>
        <v>17</v>
      </c>
      <c r="B27" s="153" t="s">
        <v>423</v>
      </c>
      <c r="D27" s="153"/>
    </row>
    <row r="28" spans="1:21">
      <c r="A28" s="149">
        <f t="shared" si="0"/>
        <v>18</v>
      </c>
      <c r="B28" s="153" t="s">
        <v>424</v>
      </c>
      <c r="D28" s="153"/>
    </row>
    <row r="29" spans="1:21">
      <c r="A29" s="149">
        <f t="shared" si="0"/>
        <v>19</v>
      </c>
      <c r="B29" s="153" t="s">
        <v>425</v>
      </c>
      <c r="D29" s="153"/>
    </row>
    <row r="30" spans="1:21">
      <c r="A30" s="149">
        <f t="shared" si="0"/>
        <v>20</v>
      </c>
      <c r="B30" s="153" t="s">
        <v>426</v>
      </c>
      <c r="D30" s="153"/>
    </row>
    <row r="31" spans="1:21">
      <c r="A31" s="149">
        <f>A29+1</f>
        <v>20</v>
      </c>
      <c r="B31" s="153" t="s">
        <v>427</v>
      </c>
    </row>
    <row r="36" spans="1:15">
      <c r="A36" s="113"/>
      <c r="B36" s="113"/>
      <c r="C36" s="111"/>
      <c r="D36" s="111"/>
      <c r="E36" s="111"/>
      <c r="F36" s="111"/>
      <c r="G36" s="114"/>
      <c r="H36" s="111"/>
      <c r="I36" s="114"/>
      <c r="J36" s="111"/>
      <c r="L36" s="114"/>
      <c r="M36" s="114"/>
      <c r="N36" s="114"/>
      <c r="O36" s="114"/>
    </row>
    <row r="37" spans="1:15">
      <c r="A37" s="113"/>
      <c r="B37" s="113"/>
      <c r="C37" s="131"/>
      <c r="D37" s="131"/>
      <c r="E37" s="131"/>
      <c r="F37" s="131"/>
      <c r="G37" s="150"/>
      <c r="H37" s="131"/>
      <c r="I37" s="150"/>
      <c r="J37" s="131"/>
      <c r="L37" s="150"/>
      <c r="M37" s="150"/>
      <c r="N37" s="150"/>
      <c r="O37" s="150"/>
    </row>
    <row r="38" spans="1:15">
      <c r="A38" s="113"/>
      <c r="B38" s="113"/>
      <c r="C38" s="121"/>
      <c r="D38" s="121"/>
      <c r="G38" s="151"/>
      <c r="I38" s="151"/>
      <c r="L38" s="151"/>
      <c r="M38" s="151"/>
      <c r="N38" s="151"/>
      <c r="O38" s="151"/>
    </row>
    <row r="39" spans="1:15">
      <c r="A39" s="149"/>
      <c r="B39" s="149"/>
      <c r="C39" s="154"/>
      <c r="D39" s="154"/>
      <c r="E39" s="155"/>
      <c r="F39" s="155"/>
      <c r="G39" s="7"/>
      <c r="H39" s="155"/>
      <c r="I39" s="7"/>
      <c r="J39" s="155"/>
      <c r="L39" s="7"/>
      <c r="M39" s="7"/>
      <c r="N39" s="7"/>
      <c r="O39" s="7"/>
    </row>
    <row r="40" spans="1:15">
      <c r="A40" s="113"/>
      <c r="B40" s="113"/>
      <c r="C40" s="121"/>
      <c r="D40" s="121"/>
      <c r="E40" s="81"/>
      <c r="F40" s="81"/>
      <c r="G40" s="7"/>
      <c r="H40" s="81"/>
      <c r="I40" s="7"/>
      <c r="J40" s="81"/>
      <c r="L40" s="7"/>
      <c r="M40" s="7"/>
      <c r="N40" s="7"/>
      <c r="O40" s="7"/>
    </row>
    <row r="41" spans="1:15">
      <c r="A41" s="113"/>
      <c r="B41" s="113"/>
      <c r="C41" s="81"/>
      <c r="D41" s="81"/>
      <c r="E41" s="81"/>
      <c r="F41" s="81"/>
      <c r="G41" s="7"/>
      <c r="H41" s="81"/>
      <c r="I41" s="7"/>
      <c r="J41" s="81"/>
      <c r="L41" s="7"/>
      <c r="M41" s="7"/>
      <c r="N41" s="7"/>
      <c r="O41" s="7"/>
    </row>
  </sheetData>
  <pageMargins left="0.7" right="0.7" top="0.75" bottom="0.75" header="0.3" footer="0.3"/>
  <pageSetup orientation="portrait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S39"/>
  <sheetViews>
    <sheetView workbookViewId="0">
      <selection activeCell="A28" sqref="A28:A30"/>
    </sheetView>
  </sheetViews>
  <sheetFormatPr defaultRowHeight="15"/>
  <cols>
    <col min="1" max="1" width="3.453125" bestFit="1" customWidth="1"/>
    <col min="2" max="2" width="3.453125" customWidth="1"/>
    <col min="3" max="3" width="13.1796875" customWidth="1"/>
    <col min="4" max="4" width="2.6328125" customWidth="1"/>
    <col min="5" max="5" width="15.1796875" customWidth="1"/>
    <col min="6" max="6" width="3" customWidth="1"/>
    <col min="7" max="7" width="11.90625" bestFit="1" customWidth="1"/>
    <col min="8" max="8" width="3" customWidth="1"/>
    <col min="9" max="9" width="14.453125" bestFit="1" customWidth="1"/>
    <col min="10" max="10" width="3.08984375" customWidth="1"/>
    <col min="11" max="11" width="11.90625" bestFit="1" customWidth="1"/>
    <col min="12" max="12" width="3.08984375" customWidth="1"/>
    <col min="13" max="13" width="14.453125" bestFit="1" customWidth="1"/>
    <col min="14" max="14" width="15.90625" bestFit="1" customWidth="1"/>
    <col min="15" max="15" width="14.453125" bestFit="1" customWidth="1"/>
    <col min="16" max="16" width="10" bestFit="1" customWidth="1"/>
    <col min="261" max="261" width="3.453125" bestFit="1" customWidth="1"/>
    <col min="262" max="262" width="3.453125" customWidth="1"/>
    <col min="263" max="263" width="13.1796875" customWidth="1"/>
    <col min="264" max="264" width="2.6328125" customWidth="1"/>
    <col min="265" max="265" width="15.1796875" customWidth="1"/>
    <col min="266" max="266" width="3" customWidth="1"/>
    <col min="267" max="267" width="11.90625" bestFit="1" customWidth="1"/>
    <col min="268" max="268" width="3.08984375" customWidth="1"/>
    <col min="269" max="269" width="13.54296875" bestFit="1" customWidth="1"/>
    <col min="270" max="271" width="9.1796875" customWidth="1"/>
    <col min="517" max="517" width="3.453125" bestFit="1" customWidth="1"/>
    <col min="518" max="518" width="3.453125" customWidth="1"/>
    <col min="519" max="519" width="13.1796875" customWidth="1"/>
    <col min="520" max="520" width="2.6328125" customWidth="1"/>
    <col min="521" max="521" width="15.1796875" customWidth="1"/>
    <col min="522" max="522" width="3" customWidth="1"/>
    <col min="523" max="523" width="11.90625" bestFit="1" customWidth="1"/>
    <col min="524" max="524" width="3.08984375" customWidth="1"/>
    <col min="525" max="525" width="13.54296875" bestFit="1" customWidth="1"/>
    <col min="526" max="527" width="9.1796875" customWidth="1"/>
    <col min="773" max="773" width="3.453125" bestFit="1" customWidth="1"/>
    <col min="774" max="774" width="3.453125" customWidth="1"/>
    <col min="775" max="775" width="13.1796875" customWidth="1"/>
    <col min="776" max="776" width="2.6328125" customWidth="1"/>
    <col min="777" max="777" width="15.1796875" customWidth="1"/>
    <col min="778" max="778" width="3" customWidth="1"/>
    <col min="779" max="779" width="11.90625" bestFit="1" customWidth="1"/>
    <col min="780" max="780" width="3.08984375" customWidth="1"/>
    <col min="781" max="781" width="13.54296875" bestFit="1" customWidth="1"/>
    <col min="782" max="783" width="9.1796875" customWidth="1"/>
    <col min="1029" max="1029" width="3.453125" bestFit="1" customWidth="1"/>
    <col min="1030" max="1030" width="3.453125" customWidth="1"/>
    <col min="1031" max="1031" width="13.1796875" customWidth="1"/>
    <col min="1032" max="1032" width="2.6328125" customWidth="1"/>
    <col min="1033" max="1033" width="15.1796875" customWidth="1"/>
    <col min="1034" max="1034" width="3" customWidth="1"/>
    <col min="1035" max="1035" width="11.90625" bestFit="1" customWidth="1"/>
    <col min="1036" max="1036" width="3.08984375" customWidth="1"/>
    <col min="1037" max="1037" width="13.54296875" bestFit="1" customWidth="1"/>
    <col min="1038" max="1039" width="9.1796875" customWidth="1"/>
    <col min="1285" max="1285" width="3.453125" bestFit="1" customWidth="1"/>
    <col min="1286" max="1286" width="3.453125" customWidth="1"/>
    <col min="1287" max="1287" width="13.1796875" customWidth="1"/>
    <col min="1288" max="1288" width="2.6328125" customWidth="1"/>
    <col min="1289" max="1289" width="15.1796875" customWidth="1"/>
    <col min="1290" max="1290" width="3" customWidth="1"/>
    <col min="1291" max="1291" width="11.90625" bestFit="1" customWidth="1"/>
    <col min="1292" max="1292" width="3.08984375" customWidth="1"/>
    <col min="1293" max="1293" width="13.54296875" bestFit="1" customWidth="1"/>
    <col min="1294" max="1295" width="9.1796875" customWidth="1"/>
    <col min="1541" max="1541" width="3.453125" bestFit="1" customWidth="1"/>
    <col min="1542" max="1542" width="3.453125" customWidth="1"/>
    <col min="1543" max="1543" width="13.1796875" customWidth="1"/>
    <col min="1544" max="1544" width="2.6328125" customWidth="1"/>
    <col min="1545" max="1545" width="15.1796875" customWidth="1"/>
    <col min="1546" max="1546" width="3" customWidth="1"/>
    <col min="1547" max="1547" width="11.90625" bestFit="1" customWidth="1"/>
    <col min="1548" max="1548" width="3.08984375" customWidth="1"/>
    <col min="1549" max="1549" width="13.54296875" bestFit="1" customWidth="1"/>
    <col min="1550" max="1551" width="9.1796875" customWidth="1"/>
    <col min="1797" max="1797" width="3.453125" bestFit="1" customWidth="1"/>
    <col min="1798" max="1798" width="3.453125" customWidth="1"/>
    <col min="1799" max="1799" width="13.1796875" customWidth="1"/>
    <col min="1800" max="1800" width="2.6328125" customWidth="1"/>
    <col min="1801" max="1801" width="15.1796875" customWidth="1"/>
    <col min="1802" max="1802" width="3" customWidth="1"/>
    <col min="1803" max="1803" width="11.90625" bestFit="1" customWidth="1"/>
    <col min="1804" max="1804" width="3.08984375" customWidth="1"/>
    <col min="1805" max="1805" width="13.54296875" bestFit="1" customWidth="1"/>
    <col min="1806" max="1807" width="9.1796875" customWidth="1"/>
    <col min="2053" max="2053" width="3.453125" bestFit="1" customWidth="1"/>
    <col min="2054" max="2054" width="3.453125" customWidth="1"/>
    <col min="2055" max="2055" width="13.1796875" customWidth="1"/>
    <col min="2056" max="2056" width="2.6328125" customWidth="1"/>
    <col min="2057" max="2057" width="15.1796875" customWidth="1"/>
    <col min="2058" max="2058" width="3" customWidth="1"/>
    <col min="2059" max="2059" width="11.90625" bestFit="1" customWidth="1"/>
    <col min="2060" max="2060" width="3.08984375" customWidth="1"/>
    <col min="2061" max="2061" width="13.54296875" bestFit="1" customWidth="1"/>
    <col min="2062" max="2063" width="9.1796875" customWidth="1"/>
    <col min="2309" max="2309" width="3.453125" bestFit="1" customWidth="1"/>
    <col min="2310" max="2310" width="3.453125" customWidth="1"/>
    <col min="2311" max="2311" width="13.1796875" customWidth="1"/>
    <col min="2312" max="2312" width="2.6328125" customWidth="1"/>
    <col min="2313" max="2313" width="15.1796875" customWidth="1"/>
    <col min="2314" max="2314" width="3" customWidth="1"/>
    <col min="2315" max="2315" width="11.90625" bestFit="1" customWidth="1"/>
    <col min="2316" max="2316" width="3.08984375" customWidth="1"/>
    <col min="2317" max="2317" width="13.54296875" bestFit="1" customWidth="1"/>
    <col min="2318" max="2319" width="9.1796875" customWidth="1"/>
    <col min="2565" max="2565" width="3.453125" bestFit="1" customWidth="1"/>
    <col min="2566" max="2566" width="3.453125" customWidth="1"/>
    <col min="2567" max="2567" width="13.1796875" customWidth="1"/>
    <col min="2568" max="2568" width="2.6328125" customWidth="1"/>
    <col min="2569" max="2569" width="15.1796875" customWidth="1"/>
    <col min="2570" max="2570" width="3" customWidth="1"/>
    <col min="2571" max="2571" width="11.90625" bestFit="1" customWidth="1"/>
    <col min="2572" max="2572" width="3.08984375" customWidth="1"/>
    <col min="2573" max="2573" width="13.54296875" bestFit="1" customWidth="1"/>
    <col min="2574" max="2575" width="9.1796875" customWidth="1"/>
    <col min="2821" max="2821" width="3.453125" bestFit="1" customWidth="1"/>
    <col min="2822" max="2822" width="3.453125" customWidth="1"/>
    <col min="2823" max="2823" width="13.1796875" customWidth="1"/>
    <col min="2824" max="2824" width="2.6328125" customWidth="1"/>
    <col min="2825" max="2825" width="15.1796875" customWidth="1"/>
    <col min="2826" max="2826" width="3" customWidth="1"/>
    <col min="2827" max="2827" width="11.90625" bestFit="1" customWidth="1"/>
    <col min="2828" max="2828" width="3.08984375" customWidth="1"/>
    <col min="2829" max="2829" width="13.54296875" bestFit="1" customWidth="1"/>
    <col min="2830" max="2831" width="9.1796875" customWidth="1"/>
    <col min="3077" max="3077" width="3.453125" bestFit="1" customWidth="1"/>
    <col min="3078" max="3078" width="3.453125" customWidth="1"/>
    <col min="3079" max="3079" width="13.1796875" customWidth="1"/>
    <col min="3080" max="3080" width="2.6328125" customWidth="1"/>
    <col min="3081" max="3081" width="15.1796875" customWidth="1"/>
    <col min="3082" max="3082" width="3" customWidth="1"/>
    <col min="3083" max="3083" width="11.90625" bestFit="1" customWidth="1"/>
    <col min="3084" max="3084" width="3.08984375" customWidth="1"/>
    <col min="3085" max="3085" width="13.54296875" bestFit="1" customWidth="1"/>
    <col min="3086" max="3087" width="9.1796875" customWidth="1"/>
    <col min="3333" max="3333" width="3.453125" bestFit="1" customWidth="1"/>
    <col min="3334" max="3334" width="3.453125" customWidth="1"/>
    <col min="3335" max="3335" width="13.1796875" customWidth="1"/>
    <col min="3336" max="3336" width="2.6328125" customWidth="1"/>
    <col min="3337" max="3337" width="15.1796875" customWidth="1"/>
    <col min="3338" max="3338" width="3" customWidth="1"/>
    <col min="3339" max="3339" width="11.90625" bestFit="1" customWidth="1"/>
    <col min="3340" max="3340" width="3.08984375" customWidth="1"/>
    <col min="3341" max="3341" width="13.54296875" bestFit="1" customWidth="1"/>
    <col min="3342" max="3343" width="9.1796875" customWidth="1"/>
    <col min="3589" max="3589" width="3.453125" bestFit="1" customWidth="1"/>
    <col min="3590" max="3590" width="3.453125" customWidth="1"/>
    <col min="3591" max="3591" width="13.1796875" customWidth="1"/>
    <col min="3592" max="3592" width="2.6328125" customWidth="1"/>
    <col min="3593" max="3593" width="15.1796875" customWidth="1"/>
    <col min="3594" max="3594" width="3" customWidth="1"/>
    <col min="3595" max="3595" width="11.90625" bestFit="1" customWidth="1"/>
    <col min="3596" max="3596" width="3.08984375" customWidth="1"/>
    <col min="3597" max="3597" width="13.54296875" bestFit="1" customWidth="1"/>
    <col min="3598" max="3599" width="9.1796875" customWidth="1"/>
    <col min="3845" max="3845" width="3.453125" bestFit="1" customWidth="1"/>
    <col min="3846" max="3846" width="3.453125" customWidth="1"/>
    <col min="3847" max="3847" width="13.1796875" customWidth="1"/>
    <col min="3848" max="3848" width="2.6328125" customWidth="1"/>
    <col min="3849" max="3849" width="15.1796875" customWidth="1"/>
    <col min="3850" max="3850" width="3" customWidth="1"/>
    <col min="3851" max="3851" width="11.90625" bestFit="1" customWidth="1"/>
    <col min="3852" max="3852" width="3.08984375" customWidth="1"/>
    <col min="3853" max="3853" width="13.54296875" bestFit="1" customWidth="1"/>
    <col min="3854" max="3855" width="9.1796875" customWidth="1"/>
    <col min="4101" max="4101" width="3.453125" bestFit="1" customWidth="1"/>
    <col min="4102" max="4102" width="3.453125" customWidth="1"/>
    <col min="4103" max="4103" width="13.1796875" customWidth="1"/>
    <col min="4104" max="4104" width="2.6328125" customWidth="1"/>
    <col min="4105" max="4105" width="15.1796875" customWidth="1"/>
    <col min="4106" max="4106" width="3" customWidth="1"/>
    <col min="4107" max="4107" width="11.90625" bestFit="1" customWidth="1"/>
    <col min="4108" max="4108" width="3.08984375" customWidth="1"/>
    <col min="4109" max="4109" width="13.54296875" bestFit="1" customWidth="1"/>
    <col min="4110" max="4111" width="9.1796875" customWidth="1"/>
    <col min="4357" max="4357" width="3.453125" bestFit="1" customWidth="1"/>
    <col min="4358" max="4358" width="3.453125" customWidth="1"/>
    <col min="4359" max="4359" width="13.1796875" customWidth="1"/>
    <col min="4360" max="4360" width="2.6328125" customWidth="1"/>
    <col min="4361" max="4361" width="15.1796875" customWidth="1"/>
    <col min="4362" max="4362" width="3" customWidth="1"/>
    <col min="4363" max="4363" width="11.90625" bestFit="1" customWidth="1"/>
    <col min="4364" max="4364" width="3.08984375" customWidth="1"/>
    <col min="4365" max="4365" width="13.54296875" bestFit="1" customWidth="1"/>
    <col min="4366" max="4367" width="9.1796875" customWidth="1"/>
    <col min="4613" max="4613" width="3.453125" bestFit="1" customWidth="1"/>
    <col min="4614" max="4614" width="3.453125" customWidth="1"/>
    <col min="4615" max="4615" width="13.1796875" customWidth="1"/>
    <col min="4616" max="4616" width="2.6328125" customWidth="1"/>
    <col min="4617" max="4617" width="15.1796875" customWidth="1"/>
    <col min="4618" max="4618" width="3" customWidth="1"/>
    <col min="4619" max="4619" width="11.90625" bestFit="1" customWidth="1"/>
    <col min="4620" max="4620" width="3.08984375" customWidth="1"/>
    <col min="4621" max="4621" width="13.54296875" bestFit="1" customWidth="1"/>
    <col min="4622" max="4623" width="9.1796875" customWidth="1"/>
    <col min="4869" max="4869" width="3.453125" bestFit="1" customWidth="1"/>
    <col min="4870" max="4870" width="3.453125" customWidth="1"/>
    <col min="4871" max="4871" width="13.1796875" customWidth="1"/>
    <col min="4872" max="4872" width="2.6328125" customWidth="1"/>
    <col min="4873" max="4873" width="15.1796875" customWidth="1"/>
    <col min="4874" max="4874" width="3" customWidth="1"/>
    <col min="4875" max="4875" width="11.90625" bestFit="1" customWidth="1"/>
    <col min="4876" max="4876" width="3.08984375" customWidth="1"/>
    <col min="4877" max="4877" width="13.54296875" bestFit="1" customWidth="1"/>
    <col min="4878" max="4879" width="9.1796875" customWidth="1"/>
    <col min="5125" max="5125" width="3.453125" bestFit="1" customWidth="1"/>
    <col min="5126" max="5126" width="3.453125" customWidth="1"/>
    <col min="5127" max="5127" width="13.1796875" customWidth="1"/>
    <col min="5128" max="5128" width="2.6328125" customWidth="1"/>
    <col min="5129" max="5129" width="15.1796875" customWidth="1"/>
    <col min="5130" max="5130" width="3" customWidth="1"/>
    <col min="5131" max="5131" width="11.90625" bestFit="1" customWidth="1"/>
    <col min="5132" max="5132" width="3.08984375" customWidth="1"/>
    <col min="5133" max="5133" width="13.54296875" bestFit="1" customWidth="1"/>
    <col min="5134" max="5135" width="9.1796875" customWidth="1"/>
    <col min="5381" max="5381" width="3.453125" bestFit="1" customWidth="1"/>
    <col min="5382" max="5382" width="3.453125" customWidth="1"/>
    <col min="5383" max="5383" width="13.1796875" customWidth="1"/>
    <col min="5384" max="5384" width="2.6328125" customWidth="1"/>
    <col min="5385" max="5385" width="15.1796875" customWidth="1"/>
    <col min="5386" max="5386" width="3" customWidth="1"/>
    <col min="5387" max="5387" width="11.90625" bestFit="1" customWidth="1"/>
    <col min="5388" max="5388" width="3.08984375" customWidth="1"/>
    <col min="5389" max="5389" width="13.54296875" bestFit="1" customWidth="1"/>
    <col min="5390" max="5391" width="9.1796875" customWidth="1"/>
    <col min="5637" max="5637" width="3.453125" bestFit="1" customWidth="1"/>
    <col min="5638" max="5638" width="3.453125" customWidth="1"/>
    <col min="5639" max="5639" width="13.1796875" customWidth="1"/>
    <col min="5640" max="5640" width="2.6328125" customWidth="1"/>
    <col min="5641" max="5641" width="15.1796875" customWidth="1"/>
    <col min="5642" max="5642" width="3" customWidth="1"/>
    <col min="5643" max="5643" width="11.90625" bestFit="1" customWidth="1"/>
    <col min="5644" max="5644" width="3.08984375" customWidth="1"/>
    <col min="5645" max="5645" width="13.54296875" bestFit="1" customWidth="1"/>
    <col min="5646" max="5647" width="9.1796875" customWidth="1"/>
    <col min="5893" max="5893" width="3.453125" bestFit="1" customWidth="1"/>
    <col min="5894" max="5894" width="3.453125" customWidth="1"/>
    <col min="5895" max="5895" width="13.1796875" customWidth="1"/>
    <col min="5896" max="5896" width="2.6328125" customWidth="1"/>
    <col min="5897" max="5897" width="15.1796875" customWidth="1"/>
    <col min="5898" max="5898" width="3" customWidth="1"/>
    <col min="5899" max="5899" width="11.90625" bestFit="1" customWidth="1"/>
    <col min="5900" max="5900" width="3.08984375" customWidth="1"/>
    <col min="5901" max="5901" width="13.54296875" bestFit="1" customWidth="1"/>
    <col min="5902" max="5903" width="9.1796875" customWidth="1"/>
    <col min="6149" max="6149" width="3.453125" bestFit="1" customWidth="1"/>
    <col min="6150" max="6150" width="3.453125" customWidth="1"/>
    <col min="6151" max="6151" width="13.1796875" customWidth="1"/>
    <col min="6152" max="6152" width="2.6328125" customWidth="1"/>
    <col min="6153" max="6153" width="15.1796875" customWidth="1"/>
    <col min="6154" max="6154" width="3" customWidth="1"/>
    <col min="6155" max="6155" width="11.90625" bestFit="1" customWidth="1"/>
    <col min="6156" max="6156" width="3.08984375" customWidth="1"/>
    <col min="6157" max="6157" width="13.54296875" bestFit="1" customWidth="1"/>
    <col min="6158" max="6159" width="9.1796875" customWidth="1"/>
    <col min="6405" max="6405" width="3.453125" bestFit="1" customWidth="1"/>
    <col min="6406" max="6406" width="3.453125" customWidth="1"/>
    <col min="6407" max="6407" width="13.1796875" customWidth="1"/>
    <col min="6408" max="6408" width="2.6328125" customWidth="1"/>
    <col min="6409" max="6409" width="15.1796875" customWidth="1"/>
    <col min="6410" max="6410" width="3" customWidth="1"/>
    <col min="6411" max="6411" width="11.90625" bestFit="1" customWidth="1"/>
    <col min="6412" max="6412" width="3.08984375" customWidth="1"/>
    <col min="6413" max="6413" width="13.54296875" bestFit="1" customWidth="1"/>
    <col min="6414" max="6415" width="9.1796875" customWidth="1"/>
    <col min="6661" max="6661" width="3.453125" bestFit="1" customWidth="1"/>
    <col min="6662" max="6662" width="3.453125" customWidth="1"/>
    <col min="6663" max="6663" width="13.1796875" customWidth="1"/>
    <col min="6664" max="6664" width="2.6328125" customWidth="1"/>
    <col min="6665" max="6665" width="15.1796875" customWidth="1"/>
    <col min="6666" max="6666" width="3" customWidth="1"/>
    <col min="6667" max="6667" width="11.90625" bestFit="1" customWidth="1"/>
    <col min="6668" max="6668" width="3.08984375" customWidth="1"/>
    <col min="6669" max="6669" width="13.54296875" bestFit="1" customWidth="1"/>
    <col min="6670" max="6671" width="9.1796875" customWidth="1"/>
    <col min="6917" max="6917" width="3.453125" bestFit="1" customWidth="1"/>
    <col min="6918" max="6918" width="3.453125" customWidth="1"/>
    <col min="6919" max="6919" width="13.1796875" customWidth="1"/>
    <col min="6920" max="6920" width="2.6328125" customWidth="1"/>
    <col min="6921" max="6921" width="15.1796875" customWidth="1"/>
    <col min="6922" max="6922" width="3" customWidth="1"/>
    <col min="6923" max="6923" width="11.90625" bestFit="1" customWidth="1"/>
    <col min="6924" max="6924" width="3.08984375" customWidth="1"/>
    <col min="6925" max="6925" width="13.54296875" bestFit="1" customWidth="1"/>
    <col min="6926" max="6927" width="9.1796875" customWidth="1"/>
    <col min="7173" max="7173" width="3.453125" bestFit="1" customWidth="1"/>
    <col min="7174" max="7174" width="3.453125" customWidth="1"/>
    <col min="7175" max="7175" width="13.1796875" customWidth="1"/>
    <col min="7176" max="7176" width="2.6328125" customWidth="1"/>
    <col min="7177" max="7177" width="15.1796875" customWidth="1"/>
    <col min="7178" max="7178" width="3" customWidth="1"/>
    <col min="7179" max="7179" width="11.90625" bestFit="1" customWidth="1"/>
    <col min="7180" max="7180" width="3.08984375" customWidth="1"/>
    <col min="7181" max="7181" width="13.54296875" bestFit="1" customWidth="1"/>
    <col min="7182" max="7183" width="9.1796875" customWidth="1"/>
    <col min="7429" max="7429" width="3.453125" bestFit="1" customWidth="1"/>
    <col min="7430" max="7430" width="3.453125" customWidth="1"/>
    <col min="7431" max="7431" width="13.1796875" customWidth="1"/>
    <col min="7432" max="7432" width="2.6328125" customWidth="1"/>
    <col min="7433" max="7433" width="15.1796875" customWidth="1"/>
    <col min="7434" max="7434" width="3" customWidth="1"/>
    <col min="7435" max="7435" width="11.90625" bestFit="1" customWidth="1"/>
    <col min="7436" max="7436" width="3.08984375" customWidth="1"/>
    <col min="7437" max="7437" width="13.54296875" bestFit="1" customWidth="1"/>
    <col min="7438" max="7439" width="9.1796875" customWidth="1"/>
    <col min="7685" max="7685" width="3.453125" bestFit="1" customWidth="1"/>
    <col min="7686" max="7686" width="3.453125" customWidth="1"/>
    <col min="7687" max="7687" width="13.1796875" customWidth="1"/>
    <col min="7688" max="7688" width="2.6328125" customWidth="1"/>
    <col min="7689" max="7689" width="15.1796875" customWidth="1"/>
    <col min="7690" max="7690" width="3" customWidth="1"/>
    <col min="7691" max="7691" width="11.90625" bestFit="1" customWidth="1"/>
    <col min="7692" max="7692" width="3.08984375" customWidth="1"/>
    <col min="7693" max="7693" width="13.54296875" bestFit="1" customWidth="1"/>
    <col min="7694" max="7695" width="9.1796875" customWidth="1"/>
    <col min="7941" max="7941" width="3.453125" bestFit="1" customWidth="1"/>
    <col min="7942" max="7942" width="3.453125" customWidth="1"/>
    <col min="7943" max="7943" width="13.1796875" customWidth="1"/>
    <col min="7944" max="7944" width="2.6328125" customWidth="1"/>
    <col min="7945" max="7945" width="15.1796875" customWidth="1"/>
    <col min="7946" max="7946" width="3" customWidth="1"/>
    <col min="7947" max="7947" width="11.90625" bestFit="1" customWidth="1"/>
    <col min="7948" max="7948" width="3.08984375" customWidth="1"/>
    <col min="7949" max="7949" width="13.54296875" bestFit="1" customWidth="1"/>
    <col min="7950" max="7951" width="9.1796875" customWidth="1"/>
    <col min="8197" max="8197" width="3.453125" bestFit="1" customWidth="1"/>
    <col min="8198" max="8198" width="3.453125" customWidth="1"/>
    <col min="8199" max="8199" width="13.1796875" customWidth="1"/>
    <col min="8200" max="8200" width="2.6328125" customWidth="1"/>
    <col min="8201" max="8201" width="15.1796875" customWidth="1"/>
    <col min="8202" max="8202" width="3" customWidth="1"/>
    <col min="8203" max="8203" width="11.90625" bestFit="1" customWidth="1"/>
    <col min="8204" max="8204" width="3.08984375" customWidth="1"/>
    <col min="8205" max="8205" width="13.54296875" bestFit="1" customWidth="1"/>
    <col min="8206" max="8207" width="9.1796875" customWidth="1"/>
    <col min="8453" max="8453" width="3.453125" bestFit="1" customWidth="1"/>
    <col min="8454" max="8454" width="3.453125" customWidth="1"/>
    <col min="8455" max="8455" width="13.1796875" customWidth="1"/>
    <col min="8456" max="8456" width="2.6328125" customWidth="1"/>
    <col min="8457" max="8457" width="15.1796875" customWidth="1"/>
    <col min="8458" max="8458" width="3" customWidth="1"/>
    <col min="8459" max="8459" width="11.90625" bestFit="1" customWidth="1"/>
    <col min="8460" max="8460" width="3.08984375" customWidth="1"/>
    <col min="8461" max="8461" width="13.54296875" bestFit="1" customWidth="1"/>
    <col min="8462" max="8463" width="9.1796875" customWidth="1"/>
    <col min="8709" max="8709" width="3.453125" bestFit="1" customWidth="1"/>
    <col min="8710" max="8710" width="3.453125" customWidth="1"/>
    <col min="8711" max="8711" width="13.1796875" customWidth="1"/>
    <col min="8712" max="8712" width="2.6328125" customWidth="1"/>
    <col min="8713" max="8713" width="15.1796875" customWidth="1"/>
    <col min="8714" max="8714" width="3" customWidth="1"/>
    <col min="8715" max="8715" width="11.90625" bestFit="1" customWidth="1"/>
    <col min="8716" max="8716" width="3.08984375" customWidth="1"/>
    <col min="8717" max="8717" width="13.54296875" bestFit="1" customWidth="1"/>
    <col min="8718" max="8719" width="9.1796875" customWidth="1"/>
    <col min="8965" max="8965" width="3.453125" bestFit="1" customWidth="1"/>
    <col min="8966" max="8966" width="3.453125" customWidth="1"/>
    <col min="8967" max="8967" width="13.1796875" customWidth="1"/>
    <col min="8968" max="8968" width="2.6328125" customWidth="1"/>
    <col min="8969" max="8969" width="15.1796875" customWidth="1"/>
    <col min="8970" max="8970" width="3" customWidth="1"/>
    <col min="8971" max="8971" width="11.90625" bestFit="1" customWidth="1"/>
    <col min="8972" max="8972" width="3.08984375" customWidth="1"/>
    <col min="8973" max="8973" width="13.54296875" bestFit="1" customWidth="1"/>
    <col min="8974" max="8975" width="9.1796875" customWidth="1"/>
    <col min="9221" max="9221" width="3.453125" bestFit="1" customWidth="1"/>
    <col min="9222" max="9222" width="3.453125" customWidth="1"/>
    <col min="9223" max="9223" width="13.1796875" customWidth="1"/>
    <col min="9224" max="9224" width="2.6328125" customWidth="1"/>
    <col min="9225" max="9225" width="15.1796875" customWidth="1"/>
    <col min="9226" max="9226" width="3" customWidth="1"/>
    <col min="9227" max="9227" width="11.90625" bestFit="1" customWidth="1"/>
    <col min="9228" max="9228" width="3.08984375" customWidth="1"/>
    <col min="9229" max="9229" width="13.54296875" bestFit="1" customWidth="1"/>
    <col min="9230" max="9231" width="9.1796875" customWidth="1"/>
    <col min="9477" max="9477" width="3.453125" bestFit="1" customWidth="1"/>
    <col min="9478" max="9478" width="3.453125" customWidth="1"/>
    <col min="9479" max="9479" width="13.1796875" customWidth="1"/>
    <col min="9480" max="9480" width="2.6328125" customWidth="1"/>
    <col min="9481" max="9481" width="15.1796875" customWidth="1"/>
    <col min="9482" max="9482" width="3" customWidth="1"/>
    <col min="9483" max="9483" width="11.90625" bestFit="1" customWidth="1"/>
    <col min="9484" max="9484" width="3.08984375" customWidth="1"/>
    <col min="9485" max="9485" width="13.54296875" bestFit="1" customWidth="1"/>
    <col min="9486" max="9487" width="9.1796875" customWidth="1"/>
    <col min="9733" max="9733" width="3.453125" bestFit="1" customWidth="1"/>
    <col min="9734" max="9734" width="3.453125" customWidth="1"/>
    <col min="9735" max="9735" width="13.1796875" customWidth="1"/>
    <col min="9736" max="9736" width="2.6328125" customWidth="1"/>
    <col min="9737" max="9737" width="15.1796875" customWidth="1"/>
    <col min="9738" max="9738" width="3" customWidth="1"/>
    <col min="9739" max="9739" width="11.90625" bestFit="1" customWidth="1"/>
    <col min="9740" max="9740" width="3.08984375" customWidth="1"/>
    <col min="9741" max="9741" width="13.54296875" bestFit="1" customWidth="1"/>
    <col min="9742" max="9743" width="9.1796875" customWidth="1"/>
    <col min="9989" max="9989" width="3.453125" bestFit="1" customWidth="1"/>
    <col min="9990" max="9990" width="3.453125" customWidth="1"/>
    <col min="9991" max="9991" width="13.1796875" customWidth="1"/>
    <col min="9992" max="9992" width="2.6328125" customWidth="1"/>
    <col min="9993" max="9993" width="15.1796875" customWidth="1"/>
    <col min="9994" max="9994" width="3" customWidth="1"/>
    <col min="9995" max="9995" width="11.90625" bestFit="1" customWidth="1"/>
    <col min="9996" max="9996" width="3.08984375" customWidth="1"/>
    <col min="9997" max="9997" width="13.54296875" bestFit="1" customWidth="1"/>
    <col min="9998" max="9999" width="9.1796875" customWidth="1"/>
    <col min="10245" max="10245" width="3.453125" bestFit="1" customWidth="1"/>
    <col min="10246" max="10246" width="3.453125" customWidth="1"/>
    <col min="10247" max="10247" width="13.1796875" customWidth="1"/>
    <col min="10248" max="10248" width="2.6328125" customWidth="1"/>
    <col min="10249" max="10249" width="15.1796875" customWidth="1"/>
    <col min="10250" max="10250" width="3" customWidth="1"/>
    <col min="10251" max="10251" width="11.90625" bestFit="1" customWidth="1"/>
    <col min="10252" max="10252" width="3.08984375" customWidth="1"/>
    <col min="10253" max="10253" width="13.54296875" bestFit="1" customWidth="1"/>
    <col min="10254" max="10255" width="9.1796875" customWidth="1"/>
    <col min="10501" max="10501" width="3.453125" bestFit="1" customWidth="1"/>
    <col min="10502" max="10502" width="3.453125" customWidth="1"/>
    <col min="10503" max="10503" width="13.1796875" customWidth="1"/>
    <col min="10504" max="10504" width="2.6328125" customWidth="1"/>
    <col min="10505" max="10505" width="15.1796875" customWidth="1"/>
    <col min="10506" max="10506" width="3" customWidth="1"/>
    <col min="10507" max="10507" width="11.90625" bestFit="1" customWidth="1"/>
    <col min="10508" max="10508" width="3.08984375" customWidth="1"/>
    <col min="10509" max="10509" width="13.54296875" bestFit="1" customWidth="1"/>
    <col min="10510" max="10511" width="9.1796875" customWidth="1"/>
    <col min="10757" max="10757" width="3.453125" bestFit="1" customWidth="1"/>
    <col min="10758" max="10758" width="3.453125" customWidth="1"/>
    <col min="10759" max="10759" width="13.1796875" customWidth="1"/>
    <col min="10760" max="10760" width="2.6328125" customWidth="1"/>
    <col min="10761" max="10761" width="15.1796875" customWidth="1"/>
    <col min="10762" max="10762" width="3" customWidth="1"/>
    <col min="10763" max="10763" width="11.90625" bestFit="1" customWidth="1"/>
    <col min="10764" max="10764" width="3.08984375" customWidth="1"/>
    <col min="10765" max="10765" width="13.54296875" bestFit="1" customWidth="1"/>
    <col min="10766" max="10767" width="9.1796875" customWidth="1"/>
    <col min="11013" max="11013" width="3.453125" bestFit="1" customWidth="1"/>
    <col min="11014" max="11014" width="3.453125" customWidth="1"/>
    <col min="11015" max="11015" width="13.1796875" customWidth="1"/>
    <col min="11016" max="11016" width="2.6328125" customWidth="1"/>
    <col min="11017" max="11017" width="15.1796875" customWidth="1"/>
    <col min="11018" max="11018" width="3" customWidth="1"/>
    <col min="11019" max="11019" width="11.90625" bestFit="1" customWidth="1"/>
    <col min="11020" max="11020" width="3.08984375" customWidth="1"/>
    <col min="11021" max="11021" width="13.54296875" bestFit="1" customWidth="1"/>
    <col min="11022" max="11023" width="9.1796875" customWidth="1"/>
    <col min="11269" max="11269" width="3.453125" bestFit="1" customWidth="1"/>
    <col min="11270" max="11270" width="3.453125" customWidth="1"/>
    <col min="11271" max="11271" width="13.1796875" customWidth="1"/>
    <col min="11272" max="11272" width="2.6328125" customWidth="1"/>
    <col min="11273" max="11273" width="15.1796875" customWidth="1"/>
    <col min="11274" max="11274" width="3" customWidth="1"/>
    <col min="11275" max="11275" width="11.90625" bestFit="1" customWidth="1"/>
    <col min="11276" max="11276" width="3.08984375" customWidth="1"/>
    <col min="11277" max="11277" width="13.54296875" bestFit="1" customWidth="1"/>
    <col min="11278" max="11279" width="9.1796875" customWidth="1"/>
    <col min="11525" max="11525" width="3.453125" bestFit="1" customWidth="1"/>
    <col min="11526" max="11526" width="3.453125" customWidth="1"/>
    <col min="11527" max="11527" width="13.1796875" customWidth="1"/>
    <col min="11528" max="11528" width="2.6328125" customWidth="1"/>
    <col min="11529" max="11529" width="15.1796875" customWidth="1"/>
    <col min="11530" max="11530" width="3" customWidth="1"/>
    <col min="11531" max="11531" width="11.90625" bestFit="1" customWidth="1"/>
    <col min="11532" max="11532" width="3.08984375" customWidth="1"/>
    <col min="11533" max="11533" width="13.54296875" bestFit="1" customWidth="1"/>
    <col min="11534" max="11535" width="9.1796875" customWidth="1"/>
    <col min="11781" max="11781" width="3.453125" bestFit="1" customWidth="1"/>
    <col min="11782" max="11782" width="3.453125" customWidth="1"/>
    <col min="11783" max="11783" width="13.1796875" customWidth="1"/>
    <col min="11784" max="11784" width="2.6328125" customWidth="1"/>
    <col min="11785" max="11785" width="15.1796875" customWidth="1"/>
    <col min="11786" max="11786" width="3" customWidth="1"/>
    <col min="11787" max="11787" width="11.90625" bestFit="1" customWidth="1"/>
    <col min="11788" max="11788" width="3.08984375" customWidth="1"/>
    <col min="11789" max="11789" width="13.54296875" bestFit="1" customWidth="1"/>
    <col min="11790" max="11791" width="9.1796875" customWidth="1"/>
    <col min="12037" max="12037" width="3.453125" bestFit="1" customWidth="1"/>
    <col min="12038" max="12038" width="3.453125" customWidth="1"/>
    <col min="12039" max="12039" width="13.1796875" customWidth="1"/>
    <col min="12040" max="12040" width="2.6328125" customWidth="1"/>
    <col min="12041" max="12041" width="15.1796875" customWidth="1"/>
    <col min="12042" max="12042" width="3" customWidth="1"/>
    <col min="12043" max="12043" width="11.90625" bestFit="1" customWidth="1"/>
    <col min="12044" max="12044" width="3.08984375" customWidth="1"/>
    <col min="12045" max="12045" width="13.54296875" bestFit="1" customWidth="1"/>
    <col min="12046" max="12047" width="9.1796875" customWidth="1"/>
    <col min="12293" max="12293" width="3.453125" bestFit="1" customWidth="1"/>
    <col min="12294" max="12294" width="3.453125" customWidth="1"/>
    <col min="12295" max="12295" width="13.1796875" customWidth="1"/>
    <col min="12296" max="12296" width="2.6328125" customWidth="1"/>
    <col min="12297" max="12297" width="15.1796875" customWidth="1"/>
    <col min="12298" max="12298" width="3" customWidth="1"/>
    <col min="12299" max="12299" width="11.90625" bestFit="1" customWidth="1"/>
    <col min="12300" max="12300" width="3.08984375" customWidth="1"/>
    <col min="12301" max="12301" width="13.54296875" bestFit="1" customWidth="1"/>
    <col min="12302" max="12303" width="9.1796875" customWidth="1"/>
    <col min="12549" max="12549" width="3.453125" bestFit="1" customWidth="1"/>
    <col min="12550" max="12550" width="3.453125" customWidth="1"/>
    <col min="12551" max="12551" width="13.1796875" customWidth="1"/>
    <col min="12552" max="12552" width="2.6328125" customWidth="1"/>
    <col min="12553" max="12553" width="15.1796875" customWidth="1"/>
    <col min="12554" max="12554" width="3" customWidth="1"/>
    <col min="12555" max="12555" width="11.90625" bestFit="1" customWidth="1"/>
    <col min="12556" max="12556" width="3.08984375" customWidth="1"/>
    <col min="12557" max="12557" width="13.54296875" bestFit="1" customWidth="1"/>
    <col min="12558" max="12559" width="9.1796875" customWidth="1"/>
    <col min="12805" max="12805" width="3.453125" bestFit="1" customWidth="1"/>
    <col min="12806" max="12806" width="3.453125" customWidth="1"/>
    <col min="12807" max="12807" width="13.1796875" customWidth="1"/>
    <col min="12808" max="12808" width="2.6328125" customWidth="1"/>
    <col min="12809" max="12809" width="15.1796875" customWidth="1"/>
    <col min="12810" max="12810" width="3" customWidth="1"/>
    <col min="12811" max="12811" width="11.90625" bestFit="1" customWidth="1"/>
    <col min="12812" max="12812" width="3.08984375" customWidth="1"/>
    <col min="12813" max="12813" width="13.54296875" bestFit="1" customWidth="1"/>
    <col min="12814" max="12815" width="9.1796875" customWidth="1"/>
    <col min="13061" max="13061" width="3.453125" bestFit="1" customWidth="1"/>
    <col min="13062" max="13062" width="3.453125" customWidth="1"/>
    <col min="13063" max="13063" width="13.1796875" customWidth="1"/>
    <col min="13064" max="13064" width="2.6328125" customWidth="1"/>
    <col min="13065" max="13065" width="15.1796875" customWidth="1"/>
    <col min="13066" max="13066" width="3" customWidth="1"/>
    <col min="13067" max="13067" width="11.90625" bestFit="1" customWidth="1"/>
    <col min="13068" max="13068" width="3.08984375" customWidth="1"/>
    <col min="13069" max="13069" width="13.54296875" bestFit="1" customWidth="1"/>
    <col min="13070" max="13071" width="9.1796875" customWidth="1"/>
    <col min="13317" max="13317" width="3.453125" bestFit="1" customWidth="1"/>
    <col min="13318" max="13318" width="3.453125" customWidth="1"/>
    <col min="13319" max="13319" width="13.1796875" customWidth="1"/>
    <col min="13320" max="13320" width="2.6328125" customWidth="1"/>
    <col min="13321" max="13321" width="15.1796875" customWidth="1"/>
    <col min="13322" max="13322" width="3" customWidth="1"/>
    <col min="13323" max="13323" width="11.90625" bestFit="1" customWidth="1"/>
    <col min="13324" max="13324" width="3.08984375" customWidth="1"/>
    <col min="13325" max="13325" width="13.54296875" bestFit="1" customWidth="1"/>
    <col min="13326" max="13327" width="9.1796875" customWidth="1"/>
    <col min="13573" max="13573" width="3.453125" bestFit="1" customWidth="1"/>
    <col min="13574" max="13574" width="3.453125" customWidth="1"/>
    <col min="13575" max="13575" width="13.1796875" customWidth="1"/>
    <col min="13576" max="13576" width="2.6328125" customWidth="1"/>
    <col min="13577" max="13577" width="15.1796875" customWidth="1"/>
    <col min="13578" max="13578" width="3" customWidth="1"/>
    <col min="13579" max="13579" width="11.90625" bestFit="1" customWidth="1"/>
    <col min="13580" max="13580" width="3.08984375" customWidth="1"/>
    <col min="13581" max="13581" width="13.54296875" bestFit="1" customWidth="1"/>
    <col min="13582" max="13583" width="9.1796875" customWidth="1"/>
    <col min="13829" max="13829" width="3.453125" bestFit="1" customWidth="1"/>
    <col min="13830" max="13830" width="3.453125" customWidth="1"/>
    <col min="13831" max="13831" width="13.1796875" customWidth="1"/>
    <col min="13832" max="13832" width="2.6328125" customWidth="1"/>
    <col min="13833" max="13833" width="15.1796875" customWidth="1"/>
    <col min="13834" max="13834" width="3" customWidth="1"/>
    <col min="13835" max="13835" width="11.90625" bestFit="1" customWidth="1"/>
    <col min="13836" max="13836" width="3.08984375" customWidth="1"/>
    <col min="13837" max="13837" width="13.54296875" bestFit="1" customWidth="1"/>
    <col min="13838" max="13839" width="9.1796875" customWidth="1"/>
    <col min="14085" max="14085" width="3.453125" bestFit="1" customWidth="1"/>
    <col min="14086" max="14086" width="3.453125" customWidth="1"/>
    <col min="14087" max="14087" width="13.1796875" customWidth="1"/>
    <col min="14088" max="14088" width="2.6328125" customWidth="1"/>
    <col min="14089" max="14089" width="15.1796875" customWidth="1"/>
    <col min="14090" max="14090" width="3" customWidth="1"/>
    <col min="14091" max="14091" width="11.90625" bestFit="1" customWidth="1"/>
    <col min="14092" max="14092" width="3.08984375" customWidth="1"/>
    <col min="14093" max="14093" width="13.54296875" bestFit="1" customWidth="1"/>
    <col min="14094" max="14095" width="9.1796875" customWidth="1"/>
    <col min="14341" max="14341" width="3.453125" bestFit="1" customWidth="1"/>
    <col min="14342" max="14342" width="3.453125" customWidth="1"/>
    <col min="14343" max="14343" width="13.1796875" customWidth="1"/>
    <col min="14344" max="14344" width="2.6328125" customWidth="1"/>
    <col min="14345" max="14345" width="15.1796875" customWidth="1"/>
    <col min="14346" max="14346" width="3" customWidth="1"/>
    <col min="14347" max="14347" width="11.90625" bestFit="1" customWidth="1"/>
    <col min="14348" max="14348" width="3.08984375" customWidth="1"/>
    <col min="14349" max="14349" width="13.54296875" bestFit="1" customWidth="1"/>
    <col min="14350" max="14351" width="9.1796875" customWidth="1"/>
    <col min="14597" max="14597" width="3.453125" bestFit="1" customWidth="1"/>
    <col min="14598" max="14598" width="3.453125" customWidth="1"/>
    <col min="14599" max="14599" width="13.1796875" customWidth="1"/>
    <col min="14600" max="14600" width="2.6328125" customWidth="1"/>
    <col min="14601" max="14601" width="15.1796875" customWidth="1"/>
    <col min="14602" max="14602" width="3" customWidth="1"/>
    <col min="14603" max="14603" width="11.90625" bestFit="1" customWidth="1"/>
    <col min="14604" max="14604" width="3.08984375" customWidth="1"/>
    <col min="14605" max="14605" width="13.54296875" bestFit="1" customWidth="1"/>
    <col min="14606" max="14607" width="9.1796875" customWidth="1"/>
    <col min="14853" max="14853" width="3.453125" bestFit="1" customWidth="1"/>
    <col min="14854" max="14854" width="3.453125" customWidth="1"/>
    <col min="14855" max="14855" width="13.1796875" customWidth="1"/>
    <col min="14856" max="14856" width="2.6328125" customWidth="1"/>
    <col min="14857" max="14857" width="15.1796875" customWidth="1"/>
    <col min="14858" max="14858" width="3" customWidth="1"/>
    <col min="14859" max="14859" width="11.90625" bestFit="1" customWidth="1"/>
    <col min="14860" max="14860" width="3.08984375" customWidth="1"/>
    <col min="14861" max="14861" width="13.54296875" bestFit="1" customWidth="1"/>
    <col min="14862" max="14863" width="9.1796875" customWidth="1"/>
    <col min="15109" max="15109" width="3.453125" bestFit="1" customWidth="1"/>
    <col min="15110" max="15110" width="3.453125" customWidth="1"/>
    <col min="15111" max="15111" width="13.1796875" customWidth="1"/>
    <col min="15112" max="15112" width="2.6328125" customWidth="1"/>
    <col min="15113" max="15113" width="15.1796875" customWidth="1"/>
    <col min="15114" max="15114" width="3" customWidth="1"/>
    <col min="15115" max="15115" width="11.90625" bestFit="1" customWidth="1"/>
    <col min="15116" max="15116" width="3.08984375" customWidth="1"/>
    <col min="15117" max="15117" width="13.54296875" bestFit="1" customWidth="1"/>
    <col min="15118" max="15119" width="9.1796875" customWidth="1"/>
    <col min="15365" max="15365" width="3.453125" bestFit="1" customWidth="1"/>
    <col min="15366" max="15366" width="3.453125" customWidth="1"/>
    <col min="15367" max="15367" width="13.1796875" customWidth="1"/>
    <col min="15368" max="15368" width="2.6328125" customWidth="1"/>
    <col min="15369" max="15369" width="15.1796875" customWidth="1"/>
    <col min="15370" max="15370" width="3" customWidth="1"/>
    <col min="15371" max="15371" width="11.90625" bestFit="1" customWidth="1"/>
    <col min="15372" max="15372" width="3.08984375" customWidth="1"/>
    <col min="15373" max="15373" width="13.54296875" bestFit="1" customWidth="1"/>
    <col min="15374" max="15375" width="9.1796875" customWidth="1"/>
    <col min="15621" max="15621" width="3.453125" bestFit="1" customWidth="1"/>
    <col min="15622" max="15622" width="3.453125" customWidth="1"/>
    <col min="15623" max="15623" width="13.1796875" customWidth="1"/>
    <col min="15624" max="15624" width="2.6328125" customWidth="1"/>
    <col min="15625" max="15625" width="15.1796875" customWidth="1"/>
    <col min="15626" max="15626" width="3" customWidth="1"/>
    <col min="15627" max="15627" width="11.90625" bestFit="1" customWidth="1"/>
    <col min="15628" max="15628" width="3.08984375" customWidth="1"/>
    <col min="15629" max="15629" width="13.54296875" bestFit="1" customWidth="1"/>
    <col min="15630" max="15631" width="9.1796875" customWidth="1"/>
    <col min="15877" max="15877" width="3.453125" bestFit="1" customWidth="1"/>
    <col min="15878" max="15878" width="3.453125" customWidth="1"/>
    <col min="15879" max="15879" width="13.1796875" customWidth="1"/>
    <col min="15880" max="15880" width="2.6328125" customWidth="1"/>
    <col min="15881" max="15881" width="15.1796875" customWidth="1"/>
    <col min="15882" max="15882" width="3" customWidth="1"/>
    <col min="15883" max="15883" width="11.90625" bestFit="1" customWidth="1"/>
    <col min="15884" max="15884" width="3.08984375" customWidth="1"/>
    <col min="15885" max="15885" width="13.54296875" bestFit="1" customWidth="1"/>
    <col min="15886" max="15887" width="9.1796875" customWidth="1"/>
    <col min="16133" max="16133" width="3.453125" bestFit="1" customWidth="1"/>
    <col min="16134" max="16134" width="3.453125" customWidth="1"/>
    <col min="16135" max="16135" width="13.1796875" customWidth="1"/>
    <col min="16136" max="16136" width="2.6328125" customWidth="1"/>
    <col min="16137" max="16137" width="15.1796875" customWidth="1"/>
    <col min="16138" max="16138" width="3" customWidth="1"/>
    <col min="16139" max="16139" width="11.90625" bestFit="1" customWidth="1"/>
    <col min="16140" max="16140" width="3.08984375" customWidth="1"/>
    <col min="16141" max="16141" width="13.54296875" bestFit="1" customWidth="1"/>
    <col min="16142" max="16143" width="9.1796875" customWidth="1"/>
  </cols>
  <sheetData>
    <row r="3" spans="1:19" s="81" customFormat="1" ht="15" customHeight="1">
      <c r="A3" s="162" t="s">
        <v>428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24"/>
      <c r="O3" s="124"/>
    </row>
    <row r="4" spans="1:19" s="81" customFormat="1" ht="15" customHeight="1">
      <c r="A4" s="162" t="s">
        <v>429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24"/>
      <c r="O4" s="124"/>
    </row>
    <row r="5" spans="1:19" s="81" customFormat="1" ht="15" customHeight="1">
      <c r="A5" s="162" t="s">
        <v>0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24"/>
      <c r="O5" s="124"/>
    </row>
    <row r="6" spans="1:19" s="81" customFormat="1" ht="13.2">
      <c r="A6" s="111"/>
      <c r="B6" s="111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 t="s">
        <v>430</v>
      </c>
      <c r="N6" s="111"/>
      <c r="O6" s="124"/>
    </row>
    <row r="7" spans="1:19" s="81" customFormat="1" ht="16.2">
      <c r="C7" s="113" t="s">
        <v>367</v>
      </c>
      <c r="D7" s="113"/>
      <c r="E7" s="113" t="s">
        <v>402</v>
      </c>
      <c r="F7" s="113"/>
      <c r="G7" s="114" t="s">
        <v>403</v>
      </c>
      <c r="H7" s="113"/>
      <c r="I7" s="114" t="s">
        <v>404</v>
      </c>
      <c r="J7" s="114"/>
      <c r="K7" s="113" t="s">
        <v>405</v>
      </c>
      <c r="L7" s="114"/>
      <c r="M7" s="114" t="s">
        <v>431</v>
      </c>
    </row>
    <row r="8" spans="1:19" s="81" customFormat="1" ht="13.2">
      <c r="A8" s="113" t="s">
        <v>7</v>
      </c>
      <c r="B8" s="113"/>
      <c r="C8" s="113"/>
      <c r="D8" s="113"/>
      <c r="E8" s="113" t="s">
        <v>408</v>
      </c>
      <c r="F8" s="113"/>
      <c r="G8" s="113" t="s">
        <v>409</v>
      </c>
      <c r="H8" s="113"/>
      <c r="I8" s="113"/>
      <c r="J8" s="113"/>
      <c r="K8" s="113" t="s">
        <v>432</v>
      </c>
      <c r="L8" s="113"/>
      <c r="M8" s="113" t="s">
        <v>412</v>
      </c>
    </row>
    <row r="9" spans="1:19" s="81" customFormat="1" ht="13.2">
      <c r="A9" s="116" t="s">
        <v>9</v>
      </c>
      <c r="B9" s="116"/>
      <c r="C9" s="116" t="s">
        <v>413</v>
      </c>
      <c r="D9" s="116"/>
      <c r="E9" s="141" t="s">
        <v>414</v>
      </c>
      <c r="F9" s="141"/>
      <c r="G9" s="142" t="s">
        <v>415</v>
      </c>
      <c r="H9" s="141"/>
      <c r="I9" s="116" t="s">
        <v>416</v>
      </c>
      <c r="J9" s="142"/>
      <c r="K9" s="116" t="s">
        <v>433</v>
      </c>
      <c r="L9" s="142"/>
      <c r="M9" s="143" t="s">
        <v>419</v>
      </c>
    </row>
    <row r="10" spans="1:19" s="81" customFormat="1" ht="13.2">
      <c r="A10" s="113"/>
      <c r="B10" s="144" t="s">
        <v>434</v>
      </c>
      <c r="D10" s="145"/>
      <c r="E10" s="146"/>
      <c r="F10" s="146"/>
      <c r="G10" s="147"/>
      <c r="H10" s="146"/>
      <c r="I10" s="147"/>
      <c r="J10" s="147"/>
      <c r="K10" s="147"/>
      <c r="L10" s="147"/>
      <c r="M10" s="117"/>
    </row>
    <row r="11" spans="1:19" s="81" customFormat="1">
      <c r="A11" s="113">
        <v>1</v>
      </c>
      <c r="B11" s="113"/>
      <c r="C11" s="148">
        <f>'BHP WP9 Accum Depr'!C11</f>
        <v>44896</v>
      </c>
      <c r="D11" s="148"/>
      <c r="E11" s="9">
        <v>66227852.809999995</v>
      </c>
      <c r="F11" s="114"/>
      <c r="G11" s="9">
        <v>6864775.2599999998</v>
      </c>
      <c r="H11" s="114"/>
      <c r="I11" s="9">
        <v>74534622.500000015</v>
      </c>
      <c r="J11" s="114"/>
      <c r="K11" s="9">
        <v>16493091</v>
      </c>
      <c r="L11" s="114"/>
      <c r="M11" s="114">
        <f>E11+G11+K11+I11</f>
        <v>164120341.56999999</v>
      </c>
      <c r="N11" s="114"/>
      <c r="O11" s="114"/>
      <c r="P11" s="8"/>
      <c r="R11" s="8"/>
      <c r="S11" s="8"/>
    </row>
    <row r="12" spans="1:19" s="81" customFormat="1">
      <c r="A12" s="149">
        <f t="shared" ref="A12:A30" si="0">A11+1</f>
        <v>2</v>
      </c>
      <c r="B12" s="149"/>
      <c r="C12" s="148">
        <f>'BHP WP9 Accum Depr'!C12</f>
        <v>44927</v>
      </c>
      <c r="D12" s="148"/>
      <c r="E12" s="9">
        <v>66430933.429999992</v>
      </c>
      <c r="F12" s="114"/>
      <c r="G12" s="9">
        <v>6892103.1900000013</v>
      </c>
      <c r="H12" s="114"/>
      <c r="I12" s="9">
        <v>73654066.510000005</v>
      </c>
      <c r="J12" s="114"/>
      <c r="K12" s="9">
        <v>16493091</v>
      </c>
      <c r="L12" s="114"/>
      <c r="M12" s="114">
        <f t="shared" ref="M12:M23" si="1">E12+G12+K12+I12</f>
        <v>163470194.13</v>
      </c>
      <c r="N12" s="150"/>
      <c r="O12" s="150"/>
      <c r="P12" s="8"/>
      <c r="R12" s="8"/>
      <c r="S12" s="8"/>
    </row>
    <row r="13" spans="1:19">
      <c r="A13" s="149">
        <f t="shared" si="0"/>
        <v>3</v>
      </c>
      <c r="B13" s="149"/>
      <c r="C13" s="148">
        <f>'BHP WP9 Accum Depr'!C13</f>
        <v>44958</v>
      </c>
      <c r="D13" s="148"/>
      <c r="E13" s="9">
        <v>66310718.229999989</v>
      </c>
      <c r="F13" s="114"/>
      <c r="G13" s="9">
        <v>7157235.6700000018</v>
      </c>
      <c r="H13" s="114"/>
      <c r="I13" s="9">
        <v>73674258.580000013</v>
      </c>
      <c r="J13" s="114"/>
      <c r="K13" s="9">
        <v>16493091</v>
      </c>
      <c r="L13" s="114"/>
      <c r="M13" s="114">
        <f t="shared" si="1"/>
        <v>163635303.48000002</v>
      </c>
      <c r="N13" s="151"/>
      <c r="O13" s="114"/>
      <c r="P13" s="8"/>
      <c r="R13" s="12"/>
      <c r="S13" s="8"/>
    </row>
    <row r="14" spans="1:19">
      <c r="A14" s="149">
        <f t="shared" si="0"/>
        <v>4</v>
      </c>
      <c r="B14" s="149"/>
      <c r="C14" s="148">
        <f>'BHP WP9 Accum Depr'!C14</f>
        <v>44986</v>
      </c>
      <c r="D14" s="148"/>
      <c r="E14" s="9">
        <v>66405958.269999988</v>
      </c>
      <c r="F14" s="114"/>
      <c r="G14" s="9">
        <v>7150446.5800000019</v>
      </c>
      <c r="H14" s="114"/>
      <c r="I14" s="9">
        <v>73674036.330000013</v>
      </c>
      <c r="J14" s="114"/>
      <c r="K14" s="9">
        <v>16515927</v>
      </c>
      <c r="L14" s="114"/>
      <c r="M14" s="114">
        <f t="shared" si="1"/>
        <v>163746368.18000001</v>
      </c>
      <c r="N14" s="7"/>
      <c r="O14" s="8"/>
      <c r="P14" s="8"/>
      <c r="R14" s="12"/>
      <c r="S14" s="8"/>
    </row>
    <row r="15" spans="1:19">
      <c r="A15" s="149">
        <f t="shared" si="0"/>
        <v>5</v>
      </c>
      <c r="B15" s="149"/>
      <c r="C15" s="148">
        <f>'BHP WP9 Accum Depr'!C15</f>
        <v>45017</v>
      </c>
      <c r="D15" s="148"/>
      <c r="E15" s="9">
        <v>66699264.219999999</v>
      </c>
      <c r="F15" s="114"/>
      <c r="G15" s="9">
        <v>7183675.910000002</v>
      </c>
      <c r="H15" s="114"/>
      <c r="I15" s="9">
        <v>73674036.330000013</v>
      </c>
      <c r="J15" s="114"/>
      <c r="K15" s="9">
        <v>16515927</v>
      </c>
      <c r="L15" s="114"/>
      <c r="M15" s="114">
        <f t="shared" si="1"/>
        <v>164072903.46000001</v>
      </c>
      <c r="N15" s="7"/>
      <c r="O15" s="81"/>
      <c r="P15" s="8"/>
      <c r="R15" s="12"/>
      <c r="S15" s="8"/>
    </row>
    <row r="16" spans="1:19">
      <c r="A16" s="149">
        <f t="shared" si="0"/>
        <v>6</v>
      </c>
      <c r="B16" s="149"/>
      <c r="C16" s="148">
        <f>'BHP WP9 Accum Depr'!C16</f>
        <v>45047</v>
      </c>
      <c r="D16" s="148"/>
      <c r="E16" s="9">
        <v>66707169.080000013</v>
      </c>
      <c r="F16" s="114"/>
      <c r="G16" s="9">
        <v>7149369.2400000021</v>
      </c>
      <c r="H16" s="114"/>
      <c r="I16" s="9">
        <v>73674036.330000013</v>
      </c>
      <c r="J16" s="114"/>
      <c r="K16" s="9">
        <v>16515927</v>
      </c>
      <c r="L16" s="114"/>
      <c r="M16" s="114">
        <f t="shared" si="1"/>
        <v>164046501.65000004</v>
      </c>
      <c r="N16" s="7"/>
      <c r="O16" s="8"/>
      <c r="P16" s="8"/>
      <c r="R16" s="12"/>
      <c r="S16" s="8"/>
    </row>
    <row r="17" spans="1:19">
      <c r="A17" s="149">
        <f t="shared" si="0"/>
        <v>7</v>
      </c>
      <c r="B17" s="149"/>
      <c r="C17" s="148">
        <f>'BHP WP9 Accum Depr'!C17</f>
        <v>45078</v>
      </c>
      <c r="D17" s="148"/>
      <c r="E17" s="9">
        <v>66401637.320000067</v>
      </c>
      <c r="F17" s="114"/>
      <c r="G17" s="9">
        <v>7152553.8300000019</v>
      </c>
      <c r="H17" s="114"/>
      <c r="I17" s="9">
        <v>73637717.560000017</v>
      </c>
      <c r="J17" s="114"/>
      <c r="K17" s="9">
        <v>16535879</v>
      </c>
      <c r="L17" s="114"/>
      <c r="M17" s="114">
        <f t="shared" si="1"/>
        <v>163727787.7100001</v>
      </c>
      <c r="O17" s="8"/>
      <c r="P17" s="8"/>
      <c r="R17" s="12"/>
      <c r="S17" s="8"/>
    </row>
    <row r="18" spans="1:19">
      <c r="A18" s="149">
        <f t="shared" si="0"/>
        <v>8</v>
      </c>
      <c r="B18" s="149"/>
      <c r="C18" s="148">
        <f>'BHP WP9 Accum Depr'!C18</f>
        <v>45108</v>
      </c>
      <c r="D18" s="148"/>
      <c r="E18" s="9">
        <v>67595584.710000008</v>
      </c>
      <c r="F18" s="114"/>
      <c r="G18" s="9">
        <v>7152935.2600000016</v>
      </c>
      <c r="H18" s="114"/>
      <c r="I18" s="9">
        <v>74187552.100000024</v>
      </c>
      <c r="J18" s="114"/>
      <c r="K18" s="9">
        <v>16535879</v>
      </c>
      <c r="L18" s="114"/>
      <c r="M18" s="114">
        <f t="shared" si="1"/>
        <v>165471951.07000005</v>
      </c>
      <c r="O18" s="81"/>
      <c r="P18" s="8"/>
      <c r="R18" s="12"/>
      <c r="S18" s="8"/>
    </row>
    <row r="19" spans="1:19">
      <c r="A19" s="149">
        <f t="shared" si="0"/>
        <v>9</v>
      </c>
      <c r="B19" s="149"/>
      <c r="C19" s="148">
        <f>'BHP WP9 Accum Depr'!C19</f>
        <v>45139</v>
      </c>
      <c r="D19" s="148"/>
      <c r="E19" s="9">
        <v>68108998.500000045</v>
      </c>
      <c r="F19" s="114"/>
      <c r="G19" s="9">
        <v>7191787.2100000009</v>
      </c>
      <c r="H19" s="114"/>
      <c r="I19" s="9">
        <v>74231682.310000017</v>
      </c>
      <c r="J19" s="114"/>
      <c r="K19" s="9">
        <v>16511625</v>
      </c>
      <c r="L19" s="114"/>
      <c r="M19" s="114">
        <f t="shared" si="1"/>
        <v>166044093.02000004</v>
      </c>
      <c r="O19" s="81"/>
      <c r="P19" s="8"/>
      <c r="R19" s="12"/>
      <c r="S19" s="8"/>
    </row>
    <row r="20" spans="1:19">
      <c r="A20" s="149">
        <f t="shared" si="0"/>
        <v>10</v>
      </c>
      <c r="B20" s="149"/>
      <c r="C20" s="148">
        <f>'BHP WP9 Accum Depr'!C20</f>
        <v>45170</v>
      </c>
      <c r="D20" s="148"/>
      <c r="E20" s="9">
        <v>68208239.040000051</v>
      </c>
      <c r="F20" s="114"/>
      <c r="G20" s="9">
        <v>7173950.4700000007</v>
      </c>
      <c r="H20" s="114"/>
      <c r="I20" s="9">
        <v>73855345.620000005</v>
      </c>
      <c r="J20" s="114"/>
      <c r="K20" s="9">
        <v>16511625</v>
      </c>
      <c r="L20" s="114"/>
      <c r="M20" s="114">
        <f t="shared" si="1"/>
        <v>165749160.13000005</v>
      </c>
      <c r="O20" s="81"/>
      <c r="P20" s="8"/>
      <c r="R20" s="12"/>
      <c r="S20" s="8"/>
    </row>
    <row r="21" spans="1:19">
      <c r="A21" s="149">
        <f t="shared" si="0"/>
        <v>11</v>
      </c>
      <c r="B21" s="149"/>
      <c r="C21" s="148">
        <f>'BHP WP9 Accum Depr'!C21</f>
        <v>45200</v>
      </c>
      <c r="D21" s="148"/>
      <c r="E21" s="9">
        <v>68231749.120000049</v>
      </c>
      <c r="F21" s="114"/>
      <c r="G21" s="9">
        <v>7225506.9800000014</v>
      </c>
      <c r="H21" s="114"/>
      <c r="I21" s="9">
        <v>74025737.329999998</v>
      </c>
      <c r="J21" s="114"/>
      <c r="K21" s="9">
        <v>16511625</v>
      </c>
      <c r="L21" s="114"/>
      <c r="M21" s="114">
        <f t="shared" si="1"/>
        <v>165994618.43000007</v>
      </c>
      <c r="O21" s="81"/>
      <c r="P21" s="8"/>
      <c r="R21" s="12"/>
      <c r="S21" s="8"/>
    </row>
    <row r="22" spans="1:19">
      <c r="A22" s="149">
        <f t="shared" si="0"/>
        <v>12</v>
      </c>
      <c r="B22" s="149"/>
      <c r="C22" s="148">
        <f>'BHP WP9 Accum Depr'!C22</f>
        <v>45231</v>
      </c>
      <c r="D22" s="148"/>
      <c r="E22" s="9">
        <v>68322173.400000006</v>
      </c>
      <c r="F22" s="114"/>
      <c r="G22" s="9">
        <v>6654459.7800000012</v>
      </c>
      <c r="H22" s="114"/>
      <c r="I22" s="9">
        <v>74217762.319999993</v>
      </c>
      <c r="J22" s="114"/>
      <c r="K22" s="9">
        <v>16511625</v>
      </c>
      <c r="L22" s="114"/>
      <c r="M22" s="114">
        <f t="shared" si="1"/>
        <v>165706020.5</v>
      </c>
      <c r="O22" s="81"/>
      <c r="P22" s="8"/>
      <c r="R22" s="12"/>
      <c r="S22" s="8"/>
    </row>
    <row r="23" spans="1:19">
      <c r="A23" s="149">
        <f t="shared" si="0"/>
        <v>13</v>
      </c>
      <c r="B23" s="149"/>
      <c r="C23" s="148">
        <f>'BHP WP9 Accum Depr'!C23</f>
        <v>45261</v>
      </c>
      <c r="D23" s="148"/>
      <c r="E23" s="9">
        <v>70254998.269999996</v>
      </c>
      <c r="F23" s="114"/>
      <c r="G23" s="9">
        <v>6831887.1899999995</v>
      </c>
      <c r="H23" s="114"/>
      <c r="I23" s="9">
        <f>74209169</f>
        <v>74209169</v>
      </c>
      <c r="J23" s="114"/>
      <c r="K23" s="9">
        <v>16511625</v>
      </c>
      <c r="L23" s="114"/>
      <c r="M23" s="114">
        <f t="shared" si="1"/>
        <v>167807679.45999998</v>
      </c>
      <c r="O23" s="81"/>
      <c r="P23" s="8"/>
      <c r="R23" s="12"/>
      <c r="S23" s="8"/>
    </row>
    <row r="24" spans="1:19">
      <c r="A24" s="149">
        <f t="shared" si="0"/>
        <v>14</v>
      </c>
      <c r="B24" s="149"/>
      <c r="C24" s="10" t="s">
        <v>421</v>
      </c>
      <c r="D24" s="10"/>
      <c r="E24" s="114">
        <f>AVERAGE(E11:E23)</f>
        <v>67377328.953846157</v>
      </c>
      <c r="F24" s="114"/>
      <c r="G24" s="114">
        <f>AVERAGE(G11:G23)</f>
        <v>7060052.8130769245</v>
      </c>
      <c r="H24" s="114"/>
      <c r="I24" s="114">
        <f>AVERAGE(I11:I23)</f>
        <v>73942309.447692335</v>
      </c>
      <c r="J24" s="114"/>
      <c r="K24" s="114">
        <f>AVERAGE(K11:K23)</f>
        <v>16512072.076923076</v>
      </c>
      <c r="L24" s="114"/>
      <c r="M24" s="114">
        <f>AVERAGE(M11:M23)</f>
        <v>164891763.29153848</v>
      </c>
      <c r="O24" s="81"/>
      <c r="P24" s="81"/>
      <c r="R24" s="12"/>
    </row>
    <row r="25" spans="1:19">
      <c r="A25" s="149">
        <f t="shared" si="0"/>
        <v>15</v>
      </c>
      <c r="B25" s="149"/>
      <c r="C25" s="152"/>
      <c r="D25" s="152"/>
    </row>
    <row r="26" spans="1:19">
      <c r="A26" s="149">
        <f t="shared" si="0"/>
        <v>16</v>
      </c>
      <c r="B26" s="153" t="s">
        <v>435</v>
      </c>
      <c r="D26" s="153"/>
    </row>
    <row r="27" spans="1:19">
      <c r="A27" s="149">
        <f t="shared" si="0"/>
        <v>17</v>
      </c>
      <c r="B27" s="153" t="s">
        <v>423</v>
      </c>
      <c r="D27" s="153"/>
    </row>
    <row r="28" spans="1:19">
      <c r="A28" s="149">
        <f t="shared" si="0"/>
        <v>18</v>
      </c>
      <c r="B28" s="153" t="s">
        <v>424</v>
      </c>
      <c r="D28" s="153"/>
    </row>
    <row r="29" spans="1:19">
      <c r="A29" s="149">
        <f t="shared" si="0"/>
        <v>19</v>
      </c>
      <c r="B29" s="153" t="s">
        <v>436</v>
      </c>
    </row>
    <row r="30" spans="1:19">
      <c r="A30" s="149">
        <f t="shared" si="0"/>
        <v>20</v>
      </c>
      <c r="B30" s="153" t="s">
        <v>437</v>
      </c>
    </row>
    <row r="34" spans="1:13">
      <c r="A34" s="113"/>
      <c r="B34" s="113"/>
      <c r="C34" s="111"/>
      <c r="D34" s="111"/>
      <c r="E34" s="111"/>
      <c r="F34" s="111"/>
      <c r="G34" s="114"/>
      <c r="H34" s="111"/>
      <c r="I34" s="114"/>
      <c r="J34" s="114"/>
      <c r="K34" s="114"/>
      <c r="L34" s="114"/>
      <c r="M34" s="114"/>
    </row>
    <row r="35" spans="1:13">
      <c r="A35" s="113"/>
      <c r="B35" s="113"/>
      <c r="C35" s="131"/>
      <c r="D35" s="131"/>
      <c r="E35" s="131"/>
      <c r="F35" s="131"/>
      <c r="G35" s="150"/>
      <c r="H35" s="131"/>
      <c r="I35" s="150"/>
      <c r="J35" s="150"/>
      <c r="K35" s="150"/>
      <c r="L35" s="150"/>
      <c r="M35" s="150"/>
    </row>
    <row r="36" spans="1:13">
      <c r="A36" s="113"/>
      <c r="B36" s="113"/>
      <c r="C36" s="121"/>
      <c r="D36" s="121"/>
      <c r="G36" s="151"/>
      <c r="I36" s="151"/>
      <c r="J36" s="151"/>
      <c r="K36" s="151"/>
      <c r="L36" s="151"/>
      <c r="M36" s="151"/>
    </row>
    <row r="37" spans="1:13">
      <c r="A37" s="149"/>
      <c r="B37" s="149"/>
      <c r="C37" s="154"/>
      <c r="D37" s="154"/>
      <c r="E37" s="155"/>
      <c r="F37" s="155"/>
      <c r="G37" s="7"/>
      <c r="H37" s="155"/>
      <c r="I37" s="7"/>
      <c r="J37" s="7"/>
      <c r="K37" s="7"/>
      <c r="L37" s="7"/>
      <c r="M37" s="7"/>
    </row>
    <row r="38" spans="1:13">
      <c r="A38" s="113"/>
      <c r="B38" s="113"/>
      <c r="C38" s="121"/>
      <c r="D38" s="121"/>
      <c r="E38" s="81"/>
      <c r="F38" s="81"/>
      <c r="G38" s="7"/>
      <c r="H38" s="81"/>
      <c r="I38" s="7"/>
      <c r="J38" s="7"/>
      <c r="K38" s="7"/>
      <c r="L38" s="7"/>
      <c r="M38" s="7"/>
    </row>
    <row r="39" spans="1:13">
      <c r="A39" s="113"/>
      <c r="B39" s="113"/>
      <c r="C39" s="81"/>
      <c r="D39" s="81"/>
      <c r="E39" s="81"/>
      <c r="F39" s="81"/>
      <c r="G39" s="7"/>
      <c r="H39" s="81"/>
      <c r="I39" s="7"/>
      <c r="J39" s="7"/>
      <c r="K39" s="7"/>
      <c r="L39" s="7"/>
      <c r="M39" s="7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39"/>
  <sheetViews>
    <sheetView workbookViewId="0">
      <selection activeCell="G22" sqref="G22"/>
    </sheetView>
  </sheetViews>
  <sheetFormatPr defaultRowHeight="15"/>
  <cols>
    <col min="1" max="1" width="3.453125" bestFit="1" customWidth="1"/>
    <col min="2" max="2" width="3.453125" customWidth="1"/>
    <col min="3" max="3" width="34.6328125" bestFit="1" customWidth="1"/>
    <col min="4" max="4" width="2.6328125" customWidth="1"/>
    <col min="5" max="5" width="13.453125" customWidth="1"/>
    <col min="6" max="6" width="2.6328125" customWidth="1"/>
    <col min="7" max="7" width="15.1796875" customWidth="1"/>
    <col min="8" max="8" width="3" customWidth="1"/>
    <col min="15" max="15" width="12.36328125" bestFit="1" customWidth="1"/>
  </cols>
  <sheetData>
    <row r="3" spans="1:10" s="81" customFormat="1" ht="15" customHeight="1">
      <c r="A3" s="162" t="s">
        <v>438</v>
      </c>
      <c r="B3" s="162"/>
      <c r="C3" s="162"/>
      <c r="D3" s="162"/>
      <c r="E3" s="162"/>
      <c r="F3" s="162"/>
      <c r="G3" s="162"/>
      <c r="H3" s="162"/>
      <c r="I3" s="124"/>
      <c r="J3" s="124"/>
    </row>
    <row r="4" spans="1:10" s="81" customFormat="1" ht="15" customHeight="1">
      <c r="A4" s="162" t="s">
        <v>439</v>
      </c>
      <c r="B4" s="162"/>
      <c r="C4" s="162"/>
      <c r="D4" s="162"/>
      <c r="E4" s="162"/>
      <c r="F4" s="162"/>
      <c r="G4" s="162"/>
      <c r="H4" s="162"/>
      <c r="I4" s="124"/>
      <c r="J4" s="124"/>
    </row>
    <row r="5" spans="1:10" s="81" customFormat="1" ht="15" customHeight="1">
      <c r="A5" s="162" t="s">
        <v>0</v>
      </c>
      <c r="B5" s="162"/>
      <c r="C5" s="162"/>
      <c r="D5" s="162"/>
      <c r="E5" s="162"/>
      <c r="F5" s="162"/>
      <c r="G5" s="162"/>
      <c r="H5" s="162"/>
      <c r="I5" s="124"/>
      <c r="J5" s="124"/>
    </row>
    <row r="6" spans="1:10" s="81" customFormat="1" ht="13.2">
      <c r="A6" s="111"/>
      <c r="B6" s="111"/>
      <c r="C6" s="113"/>
      <c r="D6" s="113"/>
      <c r="E6" s="113"/>
      <c r="F6" s="113"/>
      <c r="G6" s="113"/>
      <c r="H6" s="113"/>
      <c r="I6" s="111"/>
      <c r="J6" s="124"/>
    </row>
    <row r="7" spans="1:10" s="81" customFormat="1" ht="13.2">
      <c r="C7" s="113" t="s">
        <v>367</v>
      </c>
      <c r="D7" s="113"/>
      <c r="E7" s="113" t="s">
        <v>368</v>
      </c>
      <c r="F7" s="113"/>
      <c r="G7" s="113" t="s">
        <v>440</v>
      </c>
      <c r="H7" s="113"/>
    </row>
    <row r="8" spans="1:10" s="81" customFormat="1" ht="13.2">
      <c r="A8" s="113" t="s">
        <v>7</v>
      </c>
      <c r="B8" s="113"/>
      <c r="C8" s="113"/>
      <c r="D8" s="113"/>
      <c r="E8" s="113"/>
      <c r="F8" s="113"/>
      <c r="G8" s="113"/>
      <c r="H8" s="113"/>
    </row>
    <row r="9" spans="1:10" s="81" customFormat="1" ht="13.2">
      <c r="A9" s="116" t="s">
        <v>9</v>
      </c>
      <c r="B9" s="116"/>
      <c r="C9" s="116" t="s">
        <v>371</v>
      </c>
      <c r="D9" s="116"/>
      <c r="E9" s="116" t="s">
        <v>441</v>
      </c>
      <c r="F9" s="116"/>
      <c r="G9" s="141" t="s">
        <v>442</v>
      </c>
      <c r="H9" s="141"/>
    </row>
    <row r="10" spans="1:10">
      <c r="A10" s="113"/>
      <c r="B10" s="144"/>
      <c r="C10" s="81"/>
      <c r="D10" s="145"/>
      <c r="E10" s="145"/>
      <c r="F10" s="145"/>
      <c r="G10" s="146"/>
      <c r="H10" s="146"/>
    </row>
    <row r="11" spans="1:10">
      <c r="A11" s="113">
        <f>1+A10</f>
        <v>1</v>
      </c>
      <c r="B11" s="113"/>
      <c r="C11" s="148" t="s">
        <v>443</v>
      </c>
      <c r="D11" s="148"/>
      <c r="E11" s="148" t="s">
        <v>444</v>
      </c>
      <c r="F11" s="148"/>
      <c r="G11" s="9">
        <f>4979553+2962573+558379+171177</f>
        <v>8671682</v>
      </c>
      <c r="H11" s="114"/>
    </row>
    <row r="12" spans="1:10">
      <c r="A12" s="113">
        <f t="shared" ref="A12:A16" si="0">1+A11</f>
        <v>2</v>
      </c>
      <c r="B12" s="149"/>
      <c r="C12" s="148"/>
      <c r="D12" s="148"/>
      <c r="E12" s="148"/>
      <c r="F12" s="148"/>
      <c r="G12" s="9"/>
      <c r="H12" s="114"/>
    </row>
    <row r="13" spans="1:10">
      <c r="A13" s="113">
        <f t="shared" si="0"/>
        <v>3</v>
      </c>
      <c r="B13" s="149"/>
      <c r="C13" s="148" t="s">
        <v>445</v>
      </c>
      <c r="D13" s="148"/>
      <c r="E13" s="148" t="s">
        <v>173</v>
      </c>
      <c r="F13" s="148"/>
      <c r="G13" s="9">
        <v>-497774</v>
      </c>
      <c r="H13" s="114"/>
    </row>
    <row r="14" spans="1:10">
      <c r="A14" s="113">
        <f t="shared" si="0"/>
        <v>4</v>
      </c>
      <c r="B14" s="149"/>
      <c r="C14" s="148"/>
      <c r="D14" s="148"/>
      <c r="E14" s="148"/>
      <c r="F14" s="148"/>
      <c r="G14" s="9"/>
      <c r="H14" s="114"/>
    </row>
    <row r="15" spans="1:10">
      <c r="A15" s="113">
        <f t="shared" si="0"/>
        <v>5</v>
      </c>
      <c r="B15" s="149"/>
      <c r="C15" s="148" t="s">
        <v>446</v>
      </c>
      <c r="D15" s="148"/>
      <c r="E15" s="148" t="s">
        <v>447</v>
      </c>
      <c r="F15" s="148"/>
      <c r="G15" s="11">
        <f>SUM(G11:G14)</f>
        <v>8173908</v>
      </c>
      <c r="H15" s="114"/>
    </row>
    <row r="16" spans="1:10">
      <c r="A16" s="113">
        <f t="shared" si="0"/>
        <v>6</v>
      </c>
      <c r="B16" s="149"/>
      <c r="H16" s="114"/>
    </row>
    <row r="17" spans="1:8">
      <c r="A17" s="113"/>
      <c r="B17" s="149"/>
      <c r="C17" s="148"/>
      <c r="D17" s="148"/>
      <c r="E17" s="148"/>
      <c r="F17" s="148"/>
      <c r="G17" s="9"/>
      <c r="H17" s="114"/>
    </row>
    <row r="18" spans="1:8">
      <c r="A18" s="113"/>
      <c r="B18" s="149"/>
      <c r="C18" s="148"/>
      <c r="D18" s="148"/>
      <c r="E18" s="148"/>
      <c r="F18" s="148"/>
      <c r="G18" s="9"/>
      <c r="H18" s="114"/>
    </row>
    <row r="19" spans="1:8">
      <c r="A19" s="113"/>
      <c r="B19" s="149"/>
      <c r="C19" s="148"/>
      <c r="D19" s="148"/>
      <c r="E19" s="148"/>
      <c r="F19" s="148"/>
      <c r="G19" s="9"/>
      <c r="H19" s="114"/>
    </row>
    <row r="20" spans="1:8">
      <c r="A20" s="113"/>
      <c r="B20" s="149"/>
      <c r="C20" s="148"/>
      <c r="D20" s="148"/>
      <c r="E20" s="148"/>
      <c r="F20" s="148"/>
      <c r="G20" s="9"/>
      <c r="H20" s="114"/>
    </row>
    <row r="21" spans="1:8">
      <c r="A21" s="149"/>
      <c r="B21" s="149"/>
      <c r="C21" s="148"/>
      <c r="D21" s="148"/>
      <c r="E21" s="148"/>
      <c r="F21" s="148"/>
      <c r="G21" s="9"/>
      <c r="H21" s="114"/>
    </row>
    <row r="22" spans="1:8">
      <c r="A22" s="149"/>
      <c r="B22" s="149"/>
      <c r="C22" s="148"/>
      <c r="D22" s="148"/>
      <c r="E22" s="148"/>
      <c r="F22" s="148"/>
      <c r="G22" s="9"/>
      <c r="H22" s="114"/>
    </row>
    <row r="23" spans="1:8">
      <c r="A23" s="149"/>
      <c r="B23" s="149"/>
      <c r="C23" s="148"/>
      <c r="D23" s="148"/>
      <c r="E23" s="148"/>
      <c r="F23" s="148"/>
      <c r="G23" s="9"/>
      <c r="H23" s="114"/>
    </row>
    <row r="24" spans="1:8">
      <c r="A24" s="149"/>
      <c r="B24" s="149"/>
      <c r="C24" s="10"/>
      <c r="D24" s="10"/>
      <c r="E24" s="10"/>
      <c r="F24" s="10"/>
      <c r="G24" s="114"/>
      <c r="H24" s="114"/>
    </row>
    <row r="25" spans="1:8">
      <c r="A25" s="149"/>
      <c r="B25" s="149"/>
      <c r="C25" s="152"/>
      <c r="D25" s="152"/>
      <c r="E25" s="152"/>
      <c r="F25" s="152"/>
    </row>
    <row r="26" spans="1:8">
      <c r="A26" s="149"/>
      <c r="B26" s="153"/>
      <c r="D26" s="153"/>
      <c r="E26" s="153"/>
      <c r="F26" s="153"/>
    </row>
    <row r="27" spans="1:8">
      <c r="A27" s="149"/>
      <c r="B27" s="153"/>
      <c r="D27" s="153"/>
      <c r="E27" s="153"/>
      <c r="F27" s="153"/>
    </row>
    <row r="28" spans="1:8">
      <c r="A28" s="149"/>
      <c r="B28" s="153"/>
      <c r="D28" s="153"/>
      <c r="E28" s="153"/>
      <c r="F28" s="153"/>
    </row>
    <row r="29" spans="1:8">
      <c r="B29" s="153"/>
    </row>
    <row r="34" spans="1:8">
      <c r="A34" s="113"/>
      <c r="B34" s="113"/>
      <c r="C34" s="111"/>
      <c r="D34" s="111"/>
      <c r="E34" s="111"/>
      <c r="F34" s="111"/>
      <c r="G34" s="111"/>
      <c r="H34" s="111"/>
    </row>
    <row r="35" spans="1:8">
      <c r="A35" s="113"/>
      <c r="B35" s="113"/>
      <c r="C35" s="131"/>
      <c r="D35" s="131"/>
      <c r="E35" s="131"/>
      <c r="F35" s="131"/>
      <c r="G35" s="131"/>
      <c r="H35" s="131"/>
    </row>
    <row r="36" spans="1:8">
      <c r="A36" s="113"/>
      <c r="B36" s="113"/>
      <c r="C36" s="121"/>
      <c r="D36" s="121"/>
      <c r="E36" s="121"/>
      <c r="F36" s="121"/>
    </row>
    <row r="37" spans="1:8">
      <c r="A37" s="149"/>
      <c r="B37" s="149"/>
      <c r="C37" s="154"/>
      <c r="D37" s="154"/>
      <c r="E37" s="154"/>
      <c r="F37" s="154"/>
      <c r="G37" s="155"/>
      <c r="H37" s="155"/>
    </row>
    <row r="38" spans="1:8">
      <c r="A38" s="113"/>
      <c r="B38" s="113"/>
      <c r="C38" s="121"/>
      <c r="D38" s="121"/>
      <c r="E38" s="121"/>
      <c r="F38" s="121"/>
      <c r="G38" s="81"/>
      <c r="H38" s="81"/>
    </row>
    <row r="39" spans="1:8">
      <c r="A39" s="113"/>
      <c r="B39" s="113"/>
      <c r="C39" s="81"/>
      <c r="D39" s="81"/>
      <c r="E39" s="81"/>
      <c r="F39" s="81"/>
      <c r="G39" s="81"/>
      <c r="H39" s="81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J25"/>
  <sheetViews>
    <sheetView workbookViewId="0">
      <selection activeCell="F22" sqref="F22:G22"/>
    </sheetView>
  </sheetViews>
  <sheetFormatPr defaultColWidth="8.90625" defaultRowHeight="13.2"/>
  <cols>
    <col min="1" max="1" width="8.90625" style="81"/>
    <col min="2" max="2" width="23" style="81" bestFit="1" customWidth="1"/>
    <col min="3" max="3" width="1.6328125" style="81" customWidth="1"/>
    <col min="4" max="4" width="18.54296875" style="81" customWidth="1"/>
    <col min="5" max="5" width="1.6328125" style="81" customWidth="1"/>
    <col min="6" max="8" width="13" style="81" customWidth="1"/>
    <col min="9" max="16384" width="8.90625" style="81"/>
  </cols>
  <sheetData>
    <row r="3" spans="1:10" ht="15" customHeight="1">
      <c r="A3" s="162" t="s">
        <v>448</v>
      </c>
      <c r="B3" s="162"/>
      <c r="C3" s="162"/>
      <c r="D3" s="162"/>
      <c r="E3" s="162"/>
      <c r="F3" s="162"/>
      <c r="G3" s="162"/>
      <c r="H3" s="162"/>
      <c r="I3" s="124"/>
      <c r="J3" s="124"/>
    </row>
    <row r="4" spans="1:10" ht="15" customHeight="1">
      <c r="A4" s="162" t="s">
        <v>449</v>
      </c>
      <c r="B4" s="162"/>
      <c r="C4" s="162"/>
      <c r="D4" s="162"/>
      <c r="E4" s="162"/>
      <c r="F4" s="162"/>
      <c r="G4" s="162"/>
      <c r="H4" s="162"/>
      <c r="I4" s="124"/>
      <c r="J4" s="124"/>
    </row>
    <row r="5" spans="1:10" ht="15" customHeight="1">
      <c r="A5" s="162" t="s">
        <v>0</v>
      </c>
      <c r="B5" s="162"/>
      <c r="C5" s="162"/>
      <c r="D5" s="162"/>
      <c r="E5" s="162"/>
      <c r="F5" s="162"/>
      <c r="G5" s="162"/>
      <c r="H5" s="162"/>
      <c r="I5" s="124"/>
      <c r="J5" s="124"/>
    </row>
    <row r="6" spans="1:10" ht="15" customHeight="1">
      <c r="A6" s="111"/>
      <c r="B6" s="111"/>
      <c r="C6" s="111"/>
      <c r="D6" s="111"/>
      <c r="E6" s="111"/>
      <c r="F6" s="111">
        <v>2022</v>
      </c>
      <c r="G6" s="111">
        <v>2023</v>
      </c>
      <c r="H6" s="111"/>
      <c r="I6" s="124"/>
      <c r="J6" s="124"/>
    </row>
    <row r="7" spans="1:10">
      <c r="B7" s="113" t="s">
        <v>367</v>
      </c>
      <c r="C7" s="113"/>
      <c r="D7" s="113" t="s">
        <v>368</v>
      </c>
      <c r="E7" s="113"/>
      <c r="F7" s="113" t="s">
        <v>440</v>
      </c>
      <c r="G7" s="113" t="s">
        <v>450</v>
      </c>
      <c r="H7" s="113" t="s">
        <v>451</v>
      </c>
    </row>
    <row r="8" spans="1:10">
      <c r="A8" s="113" t="s">
        <v>7</v>
      </c>
    </row>
    <row r="9" spans="1:10">
      <c r="A9" s="116" t="s">
        <v>9</v>
      </c>
      <c r="B9" s="116" t="s">
        <v>371</v>
      </c>
      <c r="C9" s="116"/>
      <c r="D9" s="116" t="s">
        <v>441</v>
      </c>
      <c r="E9" s="116"/>
      <c r="F9" s="141" t="s">
        <v>452</v>
      </c>
      <c r="G9" s="141" t="s">
        <v>453</v>
      </c>
      <c r="H9" s="141" t="s">
        <v>454</v>
      </c>
    </row>
    <row r="10" spans="1:10">
      <c r="A10" s="113"/>
    </row>
    <row r="11" spans="1:10">
      <c r="A11" s="113">
        <f>1+A10</f>
        <v>1</v>
      </c>
      <c r="B11" s="156" t="s">
        <v>455</v>
      </c>
      <c r="C11" s="148"/>
      <c r="D11" s="148" t="s">
        <v>456</v>
      </c>
      <c r="E11" s="148"/>
      <c r="F11" s="13">
        <v>-150803951</v>
      </c>
      <c r="G11" s="13">
        <v>-155302329</v>
      </c>
      <c r="H11" s="13">
        <f>SUM(F11:G11)/2</f>
        <v>-153053140</v>
      </c>
    </row>
    <row r="12" spans="1:10">
      <c r="A12" s="113">
        <f t="shared" ref="A12:A17" si="0">1+A11</f>
        <v>2</v>
      </c>
      <c r="B12" s="156" t="s">
        <v>457</v>
      </c>
      <c r="F12" s="13"/>
      <c r="G12" s="13"/>
      <c r="H12" s="13"/>
    </row>
    <row r="13" spans="1:10">
      <c r="A13" s="113">
        <f t="shared" si="0"/>
        <v>3</v>
      </c>
      <c r="B13" s="148" t="s">
        <v>416</v>
      </c>
      <c r="D13" s="81" t="s">
        <v>458</v>
      </c>
      <c r="F13" s="13">
        <v>-2426755</v>
      </c>
      <c r="G13" s="13">
        <v>-2575724</v>
      </c>
      <c r="H13" s="13">
        <f>SUM(F13:G13)/2</f>
        <v>-2501239.5</v>
      </c>
    </row>
    <row r="14" spans="1:10">
      <c r="A14" s="113">
        <f t="shared" si="0"/>
        <v>4</v>
      </c>
      <c r="B14" s="148" t="s">
        <v>459</v>
      </c>
      <c r="D14" s="81" t="s">
        <v>460</v>
      </c>
      <c r="F14" s="16">
        <f>F11-F13</f>
        <v>-148377196</v>
      </c>
      <c r="G14" s="16">
        <f>G11-G13</f>
        <v>-152726605</v>
      </c>
      <c r="H14" s="16">
        <f>H11-H13</f>
        <v>-150551900.5</v>
      </c>
    </row>
    <row r="15" spans="1:10">
      <c r="A15" s="113">
        <f t="shared" si="0"/>
        <v>5</v>
      </c>
      <c r="B15" s="148"/>
      <c r="F15" s="13"/>
      <c r="G15" s="13"/>
      <c r="H15" s="13"/>
    </row>
    <row r="16" spans="1:10">
      <c r="A16" s="113">
        <f t="shared" si="0"/>
        <v>6</v>
      </c>
    </row>
    <row r="17" spans="1:8">
      <c r="A17" s="113">
        <f t="shared" si="0"/>
        <v>7</v>
      </c>
      <c r="B17" s="156" t="s">
        <v>81</v>
      </c>
      <c r="C17" s="148"/>
      <c r="E17" s="148"/>
      <c r="F17" s="13"/>
      <c r="G17" s="13"/>
      <c r="H17" s="13"/>
    </row>
    <row r="18" spans="1:8">
      <c r="A18" s="113">
        <f t="shared" ref="A18:A23" si="1">1+A17</f>
        <v>8</v>
      </c>
      <c r="B18" s="156" t="s">
        <v>461</v>
      </c>
      <c r="D18" s="148" t="s">
        <v>462</v>
      </c>
      <c r="F18" s="157">
        <v>4184557</v>
      </c>
      <c r="G18" s="157">
        <v>3987876</v>
      </c>
      <c r="H18" s="13">
        <f>SUM(F18:G18)/2</f>
        <v>4086216.5</v>
      </c>
    </row>
    <row r="19" spans="1:8">
      <c r="A19" s="113">
        <f t="shared" si="1"/>
        <v>9</v>
      </c>
      <c r="B19" s="156" t="s">
        <v>463</v>
      </c>
      <c r="D19" s="148"/>
      <c r="F19" s="14">
        <v>0.21</v>
      </c>
      <c r="G19" s="14">
        <v>0.21</v>
      </c>
      <c r="H19" s="13"/>
    </row>
    <row r="20" spans="1:8">
      <c r="A20" s="113">
        <f t="shared" si="1"/>
        <v>10</v>
      </c>
      <c r="B20" s="156"/>
      <c r="D20" s="148"/>
      <c r="F20" s="15">
        <f>F18*F19</f>
        <v>878756.97</v>
      </c>
      <c r="G20" s="15">
        <f>G18*G19</f>
        <v>837453.96</v>
      </c>
      <c r="H20" s="16">
        <f>SUM(F20:G20)/2</f>
        <v>858105.46499999997</v>
      </c>
    </row>
    <row r="21" spans="1:8">
      <c r="A21" s="113">
        <f t="shared" si="1"/>
        <v>11</v>
      </c>
      <c r="B21" s="148" t="s">
        <v>416</v>
      </c>
      <c r="D21" s="81" t="s">
        <v>173</v>
      </c>
      <c r="F21" s="13">
        <v>-884948</v>
      </c>
      <c r="G21" s="13">
        <v>-880830</v>
      </c>
      <c r="H21" s="13">
        <f>SUM(F21:G21)/2</f>
        <v>-882889</v>
      </c>
    </row>
    <row r="22" spans="1:8">
      <c r="A22" s="113">
        <f t="shared" si="1"/>
        <v>12</v>
      </c>
      <c r="B22" s="148" t="s">
        <v>459</v>
      </c>
      <c r="D22" s="81" t="s">
        <v>464</v>
      </c>
      <c r="F22" s="16">
        <f>SUM(F20:F20)-F21</f>
        <v>1763704.97</v>
      </c>
      <c r="G22" s="16">
        <f>SUM(G20:G20)-G21</f>
        <v>1718283.96</v>
      </c>
      <c r="H22" s="16">
        <f>SUM(H20:H20)-H21</f>
        <v>1740994.4649999999</v>
      </c>
    </row>
    <row r="23" spans="1:8">
      <c r="A23" s="113">
        <f t="shared" si="1"/>
        <v>13</v>
      </c>
    </row>
    <row r="24" spans="1:8">
      <c r="A24" s="113"/>
    </row>
    <row r="25" spans="1:8">
      <c r="A25" s="113"/>
    </row>
  </sheetData>
  <mergeCells count="3"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8273-E26D-4A16-B66A-E341590881AB}">
  <dimension ref="A1:O33"/>
  <sheetViews>
    <sheetView zoomScale="80" zoomScaleNormal="80" workbookViewId="0">
      <selection activeCell="F43" sqref="F43"/>
    </sheetView>
  </sheetViews>
  <sheetFormatPr defaultRowHeight="15"/>
  <cols>
    <col min="1" max="1" width="20.54296875" bestFit="1" customWidth="1"/>
    <col min="2" max="2" width="24.54296875" bestFit="1" customWidth="1"/>
    <col min="3" max="13" width="12" bestFit="1" customWidth="1"/>
    <col min="14" max="14" width="13.08984375" bestFit="1" customWidth="1"/>
    <col min="15" max="15" width="10.90625" bestFit="1" customWidth="1"/>
  </cols>
  <sheetData>
    <row r="1" spans="1:15" ht="15.6">
      <c r="A1" s="158" t="s">
        <v>465</v>
      </c>
    </row>
    <row r="2" spans="1:15" ht="15.6">
      <c r="A2" s="158"/>
    </row>
    <row r="4" spans="1:15">
      <c r="A4" s="20" t="s">
        <v>466</v>
      </c>
      <c r="B4" s="21">
        <v>44896</v>
      </c>
      <c r="C4" s="21">
        <v>44927</v>
      </c>
      <c r="D4" s="21">
        <v>44958</v>
      </c>
      <c r="E4" s="21">
        <v>44986</v>
      </c>
      <c r="F4" s="21">
        <v>45017</v>
      </c>
      <c r="G4" s="21">
        <v>45047</v>
      </c>
      <c r="H4" s="21">
        <v>45078</v>
      </c>
      <c r="I4" s="21">
        <v>45108</v>
      </c>
      <c r="J4" s="21">
        <v>45139</v>
      </c>
      <c r="K4" s="21">
        <v>45170</v>
      </c>
      <c r="L4" s="21">
        <v>45200</v>
      </c>
      <c r="M4" s="21">
        <v>45231</v>
      </c>
      <c r="N4" s="21">
        <v>45261</v>
      </c>
    </row>
    <row r="5" spans="1:15">
      <c r="A5" s="22" t="s">
        <v>467</v>
      </c>
      <c r="B5" s="18">
        <v>166861615.33000001</v>
      </c>
      <c r="C5" s="18">
        <v>168021311.64999998</v>
      </c>
      <c r="D5" s="18">
        <v>169082127.53999999</v>
      </c>
      <c r="E5" s="18">
        <v>169168399.11999997</v>
      </c>
      <c r="F5" s="18">
        <v>170677802.92999998</v>
      </c>
      <c r="G5" s="18">
        <v>171679227.61999997</v>
      </c>
      <c r="H5" s="18">
        <v>170723218.63999999</v>
      </c>
      <c r="I5" s="18">
        <v>172098897.63</v>
      </c>
      <c r="J5" s="18">
        <v>173135565.06999996</v>
      </c>
      <c r="K5" s="18">
        <v>171335389.79000002</v>
      </c>
      <c r="L5" s="18">
        <v>172268515.16999996</v>
      </c>
      <c r="M5" s="18">
        <v>173144138.74000001</v>
      </c>
      <c r="N5" s="18">
        <v>172906396.71999997</v>
      </c>
    </row>
    <row r="6" spans="1:15">
      <c r="A6" s="22" t="s">
        <v>468</v>
      </c>
      <c r="B6" s="18">
        <v>71178774.150000006</v>
      </c>
      <c r="C6" s="18">
        <v>74137895.350000009</v>
      </c>
      <c r="D6" s="18">
        <v>74727716.510000005</v>
      </c>
      <c r="E6" s="18">
        <v>73118155.399999976</v>
      </c>
      <c r="F6" s="18">
        <v>74369272.109999985</v>
      </c>
      <c r="G6" s="18">
        <v>75016836.350000009</v>
      </c>
      <c r="H6" s="18">
        <v>73744554.470000014</v>
      </c>
      <c r="I6" s="18">
        <v>74368258.980000004</v>
      </c>
      <c r="J6" s="18">
        <v>75016424.75</v>
      </c>
      <c r="K6" s="18">
        <v>75197706.749999985</v>
      </c>
      <c r="L6" s="18">
        <v>76208602.489999995</v>
      </c>
      <c r="M6" s="18">
        <v>76844721.739999995</v>
      </c>
      <c r="N6" s="18">
        <v>76934887.870000005</v>
      </c>
    </row>
    <row r="7" spans="1:15">
      <c r="A7" s="22" t="s">
        <v>312</v>
      </c>
      <c r="B7" s="18">
        <v>43583253.459999993</v>
      </c>
      <c r="C7" s="18">
        <v>46070345.280000001</v>
      </c>
      <c r="D7" s="18">
        <v>46617493.700000003</v>
      </c>
      <c r="E7" s="18">
        <v>42242263.189999998</v>
      </c>
      <c r="F7" s="18">
        <v>46851469.100000001</v>
      </c>
      <c r="G7" s="18">
        <v>47367291.310000002</v>
      </c>
      <c r="H7" s="18">
        <v>43439646.190000005</v>
      </c>
      <c r="I7" s="18">
        <v>48514921.029999994</v>
      </c>
      <c r="J7" s="18">
        <v>49095670.870000005</v>
      </c>
      <c r="K7" s="18">
        <v>42054072.540000007</v>
      </c>
      <c r="L7" s="18">
        <v>42750598.289999999</v>
      </c>
      <c r="M7" s="18">
        <v>43303405.240000002</v>
      </c>
      <c r="N7" s="18">
        <v>43694717.117543302</v>
      </c>
    </row>
    <row r="8" spans="1:15">
      <c r="A8" s="22" t="s">
        <v>469</v>
      </c>
      <c r="B8" s="18">
        <v>165500499.67000002</v>
      </c>
      <c r="C8" s="18">
        <v>168862769.47</v>
      </c>
      <c r="D8" s="18">
        <v>169721060.89000002</v>
      </c>
      <c r="E8" s="18">
        <v>167619478.18000001</v>
      </c>
      <c r="F8" s="18">
        <v>170042244.94</v>
      </c>
      <c r="G8" s="18">
        <v>169671849.51999998</v>
      </c>
      <c r="H8" s="18">
        <v>167325660.38601252</v>
      </c>
      <c r="I8" s="18">
        <v>170282940.47</v>
      </c>
      <c r="J8" s="18">
        <v>171298553.81</v>
      </c>
      <c r="K8" s="18">
        <v>169819030.73170388</v>
      </c>
      <c r="L8" s="18">
        <v>173027282.65000001</v>
      </c>
      <c r="M8" s="18">
        <v>173796242.03999999</v>
      </c>
      <c r="N8" s="18">
        <v>172715898.86650965</v>
      </c>
    </row>
    <row r="9" spans="1:15">
      <c r="A9" s="22" t="s">
        <v>470</v>
      </c>
      <c r="B9" s="18">
        <v>29393688.809999999</v>
      </c>
      <c r="C9" s="18">
        <v>29121922.270000003</v>
      </c>
      <c r="D9" s="18">
        <v>29183853.370000001</v>
      </c>
      <c r="E9" s="18">
        <v>29354355.68</v>
      </c>
      <c r="F9" s="18">
        <v>29876525.539999999</v>
      </c>
      <c r="G9" s="18">
        <v>30175965.109999999</v>
      </c>
      <c r="H9" s="18">
        <v>29614430.659999996</v>
      </c>
      <c r="I9" s="18">
        <v>30348355.120000001</v>
      </c>
      <c r="J9" s="18">
        <v>30609588</v>
      </c>
      <c r="K9" s="18">
        <v>32847020.080000002</v>
      </c>
      <c r="L9" s="18">
        <v>31022578.27</v>
      </c>
      <c r="M9" s="18">
        <v>31267758</v>
      </c>
      <c r="N9" s="18">
        <v>33570193.280000001</v>
      </c>
    </row>
    <row r="10" spans="1:15">
      <c r="A10" s="22" t="s">
        <v>409</v>
      </c>
      <c r="B10" s="18">
        <v>2883010.67</v>
      </c>
      <c r="C10" s="18">
        <v>2920985.0999999996</v>
      </c>
      <c r="D10" s="18">
        <v>2953360.3</v>
      </c>
      <c r="E10" s="18">
        <v>2980077.37</v>
      </c>
      <c r="F10" s="18">
        <v>3013068.63</v>
      </c>
      <c r="G10" s="18">
        <v>3046057.65</v>
      </c>
      <c r="H10" s="18">
        <v>3077458.44</v>
      </c>
      <c r="I10" s="18">
        <v>3110388.45</v>
      </c>
      <c r="J10" s="18">
        <v>3143403.4699999997</v>
      </c>
      <c r="K10" s="18">
        <v>3158665.9499999997</v>
      </c>
      <c r="L10" s="18">
        <v>3209672.16</v>
      </c>
      <c r="M10" s="18">
        <v>2668582.98</v>
      </c>
      <c r="N10" s="18">
        <v>2681910.17</v>
      </c>
    </row>
    <row r="11" spans="1:15">
      <c r="A11" s="20" t="s">
        <v>471</v>
      </c>
      <c r="B11" s="19">
        <f>SUM(B5:B10)</f>
        <v>479400842.09000003</v>
      </c>
      <c r="C11" s="19">
        <f t="shared" ref="C11:N11" si="0">SUM(C5:C10)</f>
        <v>489135229.12</v>
      </c>
      <c r="D11" s="19">
        <f t="shared" si="0"/>
        <v>492285612.31</v>
      </c>
      <c r="E11" s="19">
        <f t="shared" si="0"/>
        <v>484482728.93999994</v>
      </c>
      <c r="F11" s="19">
        <f t="shared" si="0"/>
        <v>494830383.25</v>
      </c>
      <c r="G11" s="19">
        <f t="shared" si="0"/>
        <v>496957227.55999994</v>
      </c>
      <c r="H11" s="19">
        <f t="shared" si="0"/>
        <v>487924968.78601247</v>
      </c>
      <c r="I11" s="19">
        <f t="shared" si="0"/>
        <v>498723761.68000001</v>
      </c>
      <c r="J11" s="19">
        <f t="shared" si="0"/>
        <v>502299205.96999997</v>
      </c>
      <c r="K11" s="19">
        <f t="shared" si="0"/>
        <v>494411885.84170389</v>
      </c>
      <c r="L11" s="19">
        <f t="shared" si="0"/>
        <v>498487249.03000003</v>
      </c>
      <c r="M11" s="19">
        <f t="shared" si="0"/>
        <v>501024848.74000001</v>
      </c>
      <c r="N11" s="19">
        <f t="shared" si="0"/>
        <v>502504004.02405292</v>
      </c>
      <c r="O11" t="s">
        <v>472</v>
      </c>
    </row>
    <row r="12" spans="1:15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5">
      <c r="A13" s="20" t="s">
        <v>473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5">
      <c r="A14" s="22" t="s">
        <v>467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5">
      <c r="A15" s="22" t="s">
        <v>468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5">
      <c r="A16" s="22" t="s">
        <v>312</v>
      </c>
      <c r="B16" s="18">
        <v>1416762.7723005959</v>
      </c>
      <c r="C16" s="18">
        <v>1394224.6826669225</v>
      </c>
      <c r="D16" s="18">
        <v>1370312.0333709202</v>
      </c>
      <c r="E16" s="18">
        <v>1345126.8850588398</v>
      </c>
      <c r="F16" s="18">
        <v>1319986.3460396712</v>
      </c>
      <c r="G16" s="18">
        <v>1294154.1768900889</v>
      </c>
      <c r="H16" s="18">
        <v>1268924.5930882576</v>
      </c>
      <c r="I16" s="18">
        <v>1245082.9450975142</v>
      </c>
      <c r="J16" s="18">
        <v>1221278.3416435542</v>
      </c>
      <c r="K16" s="18">
        <v>1199691.8169303858</v>
      </c>
      <c r="L16" s="18">
        <v>1180194.7053804658</v>
      </c>
      <c r="M16" s="18">
        <v>1160443.8733324637</v>
      </c>
      <c r="N16" s="18">
        <v>1140648.2407794292</v>
      </c>
    </row>
    <row r="17" spans="1:15">
      <c r="A17" s="22" t="s">
        <v>469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5">
      <c r="A18" s="22" t="s">
        <v>470</v>
      </c>
      <c r="B18" s="18">
        <v>21760052.509787995</v>
      </c>
      <c r="C18" s="18">
        <v>22059959.856736787</v>
      </c>
      <c r="D18" s="18">
        <v>22358972.089811206</v>
      </c>
      <c r="E18" s="18">
        <v>22657794.287208408</v>
      </c>
      <c r="F18" s="18">
        <v>22957366.301481374</v>
      </c>
      <c r="G18" s="18">
        <v>23257289.88009391</v>
      </c>
      <c r="H18" s="18">
        <v>23556473.842273585</v>
      </c>
      <c r="I18" s="18">
        <v>23857386.971492164</v>
      </c>
      <c r="J18" s="18">
        <v>24162293.907123625</v>
      </c>
      <c r="K18" s="18">
        <v>24468474.035620745</v>
      </c>
      <c r="L18" s="18">
        <v>24774007.186186619</v>
      </c>
      <c r="M18" s="18">
        <v>25079973.762121242</v>
      </c>
      <c r="N18" s="18">
        <v>25393070.970214739</v>
      </c>
    </row>
    <row r="19" spans="1:15">
      <c r="A19" s="22" t="s">
        <v>409</v>
      </c>
      <c r="B19" s="18">
        <v>-547969.11641483987</v>
      </c>
      <c r="C19" s="18">
        <v>-554548.67939617275</v>
      </c>
      <c r="D19" s="18">
        <v>-561225.29706475628</v>
      </c>
      <c r="E19" s="18">
        <v>-567991.10161579819</v>
      </c>
      <c r="F19" s="18">
        <v>-574762.86256117327</v>
      </c>
      <c r="G19" s="18">
        <v>-581534.3541409648</v>
      </c>
      <c r="H19" s="18">
        <v>-588297.13319208985</v>
      </c>
      <c r="I19" s="18">
        <v>-595060.01939829811</v>
      </c>
      <c r="J19" s="18">
        <v>-601836.15121358959</v>
      </c>
      <c r="K19" s="18">
        <v>-608625.41633700649</v>
      </c>
      <c r="L19" s="18">
        <v>-615423.25238113175</v>
      </c>
      <c r="M19" s="18">
        <v>-622031.98984929826</v>
      </c>
      <c r="N19" s="18">
        <v>-628494.51714642334</v>
      </c>
    </row>
    <row r="20" spans="1:15">
      <c r="A20" s="20" t="s">
        <v>474</v>
      </c>
      <c r="B20" s="19">
        <f>SUM(B14:B19)</f>
        <v>22628846.165673751</v>
      </c>
      <c r="C20" s="19">
        <f t="shared" ref="C20:N20" si="1">SUM(C14:C19)</f>
        <v>22899635.860007539</v>
      </c>
      <c r="D20" s="19">
        <f t="shared" si="1"/>
        <v>23168058.82611737</v>
      </c>
      <c r="E20" s="19">
        <f t="shared" si="1"/>
        <v>23434930.070651449</v>
      </c>
      <c r="F20" s="19">
        <f t="shared" si="1"/>
        <v>23702589.784959871</v>
      </c>
      <c r="G20" s="19">
        <f t="shared" si="1"/>
        <v>23969909.702843037</v>
      </c>
      <c r="H20" s="19">
        <f t="shared" si="1"/>
        <v>24237101.302169755</v>
      </c>
      <c r="I20" s="19">
        <f t="shared" si="1"/>
        <v>24507409.897191379</v>
      </c>
      <c r="J20" s="19">
        <f t="shared" si="1"/>
        <v>24781736.097553588</v>
      </c>
      <c r="K20" s="19">
        <f t="shared" si="1"/>
        <v>25059540.436214127</v>
      </c>
      <c r="L20" s="19">
        <f t="shared" si="1"/>
        <v>25338778.639185954</v>
      </c>
      <c r="M20" s="19">
        <f t="shared" si="1"/>
        <v>25618385.645604406</v>
      </c>
      <c r="N20" s="19">
        <f t="shared" si="1"/>
        <v>25905224.693847746</v>
      </c>
    </row>
    <row r="21" spans="1:1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>
      <c r="A22" s="23" t="s">
        <v>475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5">
      <c r="A23" s="22" t="s">
        <v>467</v>
      </c>
      <c r="B23" s="18">
        <f t="shared" ref="B23:N28" si="2">+B5+B14</f>
        <v>166861615.33000001</v>
      </c>
      <c r="C23" s="18">
        <f t="shared" si="2"/>
        <v>168021311.64999998</v>
      </c>
      <c r="D23" s="18">
        <f t="shared" si="2"/>
        <v>169082127.53999999</v>
      </c>
      <c r="E23" s="18">
        <f t="shared" si="2"/>
        <v>169168399.11999997</v>
      </c>
      <c r="F23" s="18">
        <f t="shared" si="2"/>
        <v>170677802.92999998</v>
      </c>
      <c r="G23" s="18">
        <f t="shared" si="2"/>
        <v>171679227.61999997</v>
      </c>
      <c r="H23" s="18">
        <f t="shared" si="2"/>
        <v>170723218.63999999</v>
      </c>
      <c r="I23" s="18">
        <f t="shared" si="2"/>
        <v>172098897.63</v>
      </c>
      <c r="J23" s="18">
        <f t="shared" si="2"/>
        <v>173135565.06999996</v>
      </c>
      <c r="K23" s="18">
        <f t="shared" si="2"/>
        <v>171335389.79000002</v>
      </c>
      <c r="L23" s="18">
        <f t="shared" si="2"/>
        <v>172268515.16999996</v>
      </c>
      <c r="M23" s="18">
        <f t="shared" si="2"/>
        <v>173144138.74000001</v>
      </c>
      <c r="N23" s="18">
        <f t="shared" si="2"/>
        <v>172906396.71999997</v>
      </c>
    </row>
    <row r="24" spans="1:15">
      <c r="A24" s="22" t="s">
        <v>468</v>
      </c>
      <c r="B24" s="18">
        <f t="shared" si="2"/>
        <v>71178774.150000006</v>
      </c>
      <c r="C24" s="18">
        <f t="shared" si="2"/>
        <v>74137895.350000009</v>
      </c>
      <c r="D24" s="18">
        <f t="shared" si="2"/>
        <v>74727716.510000005</v>
      </c>
      <c r="E24" s="18">
        <f t="shared" si="2"/>
        <v>73118155.399999976</v>
      </c>
      <c r="F24" s="18">
        <f t="shared" si="2"/>
        <v>74369272.109999985</v>
      </c>
      <c r="G24" s="18">
        <f t="shared" si="2"/>
        <v>75016836.350000009</v>
      </c>
      <c r="H24" s="18">
        <f t="shared" si="2"/>
        <v>73744554.470000014</v>
      </c>
      <c r="I24" s="18">
        <f t="shared" si="2"/>
        <v>74368258.980000004</v>
      </c>
      <c r="J24" s="18">
        <f t="shared" si="2"/>
        <v>75016424.75</v>
      </c>
      <c r="K24" s="18">
        <f t="shared" si="2"/>
        <v>75197706.749999985</v>
      </c>
      <c r="L24" s="18">
        <f t="shared" si="2"/>
        <v>76208602.489999995</v>
      </c>
      <c r="M24" s="18">
        <f t="shared" si="2"/>
        <v>76844721.739999995</v>
      </c>
      <c r="N24" s="18">
        <f t="shared" si="2"/>
        <v>76934887.870000005</v>
      </c>
    </row>
    <row r="25" spans="1:15">
      <c r="A25" s="22" t="s">
        <v>312</v>
      </c>
      <c r="B25" s="18">
        <f t="shared" si="2"/>
        <v>45000016.232300587</v>
      </c>
      <c r="C25" s="18">
        <f t="shared" si="2"/>
        <v>47464569.962666921</v>
      </c>
      <c r="D25" s="18">
        <f t="shared" si="2"/>
        <v>47987805.733370923</v>
      </c>
      <c r="E25" s="18">
        <f t="shared" si="2"/>
        <v>43587390.07505884</v>
      </c>
      <c r="F25" s="18">
        <f t="shared" si="2"/>
        <v>48171455.446039669</v>
      </c>
      <c r="G25" s="18">
        <f t="shared" si="2"/>
        <v>48661445.486890092</v>
      </c>
      <c r="H25" s="18">
        <f t="shared" si="2"/>
        <v>44708570.783088259</v>
      </c>
      <c r="I25" s="18">
        <f t="shared" si="2"/>
        <v>49760003.975097507</v>
      </c>
      <c r="J25" s="18">
        <f t="shared" si="2"/>
        <v>50316949.211643562</v>
      </c>
      <c r="K25" s="18">
        <f t="shared" si="2"/>
        <v>43253764.35693039</v>
      </c>
      <c r="L25" s="18">
        <f t="shared" si="2"/>
        <v>43930792.995380461</v>
      </c>
      <c r="M25" s="18">
        <f t="shared" si="2"/>
        <v>44463849.113332465</v>
      </c>
      <c r="N25" s="18">
        <f t="shared" si="2"/>
        <v>44835365.358322732</v>
      </c>
    </row>
    <row r="26" spans="1:15">
      <c r="A26" s="22" t="s">
        <v>469</v>
      </c>
      <c r="B26" s="18">
        <f t="shared" si="2"/>
        <v>165500499.67000002</v>
      </c>
      <c r="C26" s="18">
        <f t="shared" si="2"/>
        <v>168862769.47</v>
      </c>
      <c r="D26" s="18">
        <f t="shared" si="2"/>
        <v>169721060.89000002</v>
      </c>
      <c r="E26" s="18">
        <f t="shared" si="2"/>
        <v>167619478.18000001</v>
      </c>
      <c r="F26" s="18">
        <f t="shared" si="2"/>
        <v>170042244.94</v>
      </c>
      <c r="G26" s="18">
        <f t="shared" si="2"/>
        <v>169671849.51999998</v>
      </c>
      <c r="H26" s="18">
        <f t="shared" si="2"/>
        <v>167325660.38601252</v>
      </c>
      <c r="I26" s="18">
        <f t="shared" si="2"/>
        <v>170282940.47</v>
      </c>
      <c r="J26" s="18">
        <f t="shared" si="2"/>
        <v>171298553.81</v>
      </c>
      <c r="K26" s="18">
        <f t="shared" si="2"/>
        <v>169819030.73170388</v>
      </c>
      <c r="L26" s="18">
        <f t="shared" si="2"/>
        <v>173027282.65000001</v>
      </c>
      <c r="M26" s="18">
        <f t="shared" si="2"/>
        <v>173796242.03999999</v>
      </c>
      <c r="N26" s="18">
        <f t="shared" si="2"/>
        <v>172715898.86650965</v>
      </c>
    </row>
    <row r="27" spans="1:15">
      <c r="A27" s="22" t="s">
        <v>470</v>
      </c>
      <c r="B27" s="18">
        <f t="shared" si="2"/>
        <v>51153741.319787994</v>
      </c>
      <c r="C27" s="18">
        <f t="shared" si="2"/>
        <v>51181882.12673679</v>
      </c>
      <c r="D27" s="18">
        <f t="shared" si="2"/>
        <v>51542825.459811211</v>
      </c>
      <c r="E27" s="18">
        <f t="shared" si="2"/>
        <v>52012149.967208408</v>
      </c>
      <c r="F27" s="18">
        <f t="shared" si="2"/>
        <v>52833891.841481373</v>
      </c>
      <c r="G27" s="18">
        <f t="shared" si="2"/>
        <v>53433254.990093909</v>
      </c>
      <c r="H27" s="18">
        <f t="shared" si="2"/>
        <v>53170904.502273582</v>
      </c>
      <c r="I27" s="18">
        <f t="shared" si="2"/>
        <v>54205742.091492161</v>
      </c>
      <c r="J27" s="18">
        <f t="shared" si="2"/>
        <v>54771881.907123625</v>
      </c>
      <c r="K27" s="18">
        <f t="shared" si="2"/>
        <v>57315494.115620747</v>
      </c>
      <c r="L27" s="18">
        <f t="shared" si="2"/>
        <v>55796585.456186622</v>
      </c>
      <c r="M27" s="18">
        <f t="shared" si="2"/>
        <v>56347731.762121245</v>
      </c>
      <c r="N27" s="18">
        <f t="shared" si="2"/>
        <v>58963264.250214741</v>
      </c>
    </row>
    <row r="28" spans="1:15">
      <c r="A28" s="22" t="s">
        <v>409</v>
      </c>
      <c r="B28" s="18">
        <f t="shared" si="2"/>
        <v>2335041.5535851601</v>
      </c>
      <c r="C28" s="18">
        <f t="shared" si="2"/>
        <v>2366436.4206038266</v>
      </c>
      <c r="D28" s="18">
        <f t="shared" si="2"/>
        <v>2392135.0029352438</v>
      </c>
      <c r="E28" s="18">
        <f t="shared" si="2"/>
        <v>2412086.2683842019</v>
      </c>
      <c r="F28" s="18">
        <f t="shared" si="2"/>
        <v>2438305.7674388266</v>
      </c>
      <c r="G28" s="18">
        <f t="shared" si="2"/>
        <v>2464523.2958590351</v>
      </c>
      <c r="H28" s="18">
        <f t="shared" si="2"/>
        <v>2489161.3068079101</v>
      </c>
      <c r="I28" s="18">
        <f t="shared" si="2"/>
        <v>2515328.4306017021</v>
      </c>
      <c r="J28" s="18">
        <f t="shared" si="2"/>
        <v>2541567.3187864101</v>
      </c>
      <c r="K28" s="18">
        <f t="shared" si="2"/>
        <v>2550040.5336629935</v>
      </c>
      <c r="L28" s="18">
        <f t="shared" si="2"/>
        <v>2594248.9076188682</v>
      </c>
      <c r="M28" s="18">
        <f t="shared" si="2"/>
        <v>2046550.9901507017</v>
      </c>
      <c r="N28" s="18">
        <f t="shared" si="2"/>
        <v>2053415.6528535765</v>
      </c>
    </row>
    <row r="29" spans="1:15" ht="15.6" thickBot="1">
      <c r="A29" s="20" t="s">
        <v>476</v>
      </c>
      <c r="B29" s="24">
        <f>SUM(B23:B28)</f>
        <v>502029688.25567377</v>
      </c>
      <c r="C29" s="24">
        <f t="shared" ref="C29:N29" si="3">SUM(C23:C28)</f>
        <v>512034864.98000747</v>
      </c>
      <c r="D29" s="24">
        <f t="shared" si="3"/>
        <v>515453671.1361174</v>
      </c>
      <c r="E29" s="24">
        <f t="shared" si="3"/>
        <v>507917659.01065141</v>
      </c>
      <c r="F29" s="24">
        <f t="shared" si="3"/>
        <v>518532973.03495985</v>
      </c>
      <c r="G29" s="24">
        <f t="shared" si="3"/>
        <v>520927137.26284295</v>
      </c>
      <c r="H29" s="24">
        <f t="shared" si="3"/>
        <v>512162070.08818227</v>
      </c>
      <c r="I29" s="24">
        <f t="shared" si="3"/>
        <v>523231171.57719147</v>
      </c>
      <c r="J29" s="24">
        <f t="shared" si="3"/>
        <v>527080942.06755352</v>
      </c>
      <c r="K29" s="24">
        <f t="shared" si="3"/>
        <v>519471426.27791798</v>
      </c>
      <c r="L29" s="24">
        <f t="shared" si="3"/>
        <v>523826027.669186</v>
      </c>
      <c r="M29" s="24">
        <f t="shared" si="3"/>
        <v>526643234.38560444</v>
      </c>
      <c r="N29" s="24">
        <f t="shared" si="3"/>
        <v>528409228.71790063</v>
      </c>
      <c r="O29" t="s">
        <v>477</v>
      </c>
    </row>
    <row r="30" spans="1:15" ht="15.6" thickTop="1"/>
    <row r="31" spans="1:15">
      <c r="A31" s="22"/>
      <c r="B31" s="25"/>
      <c r="N31" s="25"/>
    </row>
    <row r="32" spans="1:15">
      <c r="A32" s="22"/>
      <c r="B32" s="26"/>
      <c r="N32" s="26"/>
    </row>
    <row r="33" spans="1:14">
      <c r="A33" s="22"/>
      <c r="B33" s="26"/>
      <c r="N33" s="2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72A3F387F1D4489CC3B48DDD380444" ma:contentTypeVersion="4" ma:contentTypeDescription="Create a new document." ma:contentTypeScope="" ma:versionID="50014243d24a3309ec5105521c6e6449">
  <xsd:schema xmlns:xsd="http://www.w3.org/2001/XMLSchema" xmlns:xs="http://www.w3.org/2001/XMLSchema" xmlns:p="http://schemas.microsoft.com/office/2006/metadata/properties" xmlns:ns2="9910b46c-2265-4d18-93ba-dc7c02e26217" targetNamespace="http://schemas.microsoft.com/office/2006/metadata/properties" ma:root="true" ma:fieldsID="ea522127f1ffcb388b5e029b5caa9743" ns2:_="">
    <xsd:import namespace="9910b46c-2265-4d18-93ba-dc7c02e26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0b46c-2265-4d18-93ba-dc7c02e262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6D3390-A354-4184-B88B-9652D11D8208}"/>
</file>

<file path=customXml/itemProps2.xml><?xml version="1.0" encoding="utf-8"?>
<ds:datastoreItem xmlns:ds="http://schemas.openxmlformats.org/officeDocument/2006/customXml" ds:itemID="{388C5998-59AC-4C46-9239-1A2327B6B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D1EE4-9010-4D4A-B8DB-37C84500A8CF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Cost of Service References</vt:lpstr>
      <vt:lpstr>Capital True up References</vt:lpstr>
      <vt:lpstr>BHP WP1 A&amp;G</vt:lpstr>
      <vt:lpstr>BHP WP4 Transmission Assets</vt:lpstr>
      <vt:lpstr>BHP WP9 Accum Depr</vt:lpstr>
      <vt:lpstr>BHP WP10 Plant in Service</vt:lpstr>
      <vt:lpstr>BHP WP11 Property Tax Expense</vt:lpstr>
      <vt:lpstr>BHP WP12 ADIT</vt:lpstr>
      <vt:lpstr>BHP WP13 Accum Reserve</vt:lpstr>
      <vt:lpstr>'BHP WP1 A&amp;G'!Print_Area</vt:lpstr>
      <vt:lpstr>'BHP WP10 Plant in Service'!Print_Area</vt:lpstr>
      <vt:lpstr>'BHP WP4 Transmission Assets'!Print_Area</vt:lpstr>
      <vt:lpstr>'BHP WP9 Accum Depr'!Print_Area</vt:lpstr>
      <vt:lpstr>'Capital True up References'!Print_Area</vt:lpstr>
    </vt:vector>
  </TitlesOfParts>
  <Manager/>
  <Company>BHC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Bisgaard, Debra</dc:creator>
  <cp:keywords/>
  <dc:description/>
  <cp:lastModifiedBy>Okouchi, Marie</cp:lastModifiedBy>
  <cp:revision/>
  <dcterms:created xsi:type="dcterms:W3CDTF">2015-05-28T18:39:45Z</dcterms:created>
  <dcterms:modified xsi:type="dcterms:W3CDTF">2025-02-25T15:22:18Z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0x0101005772A3F387F1D4489CC3B48DDD380444</vt:lpwstr>
  </property>
  <property fmtid="{D5CDD505-2E9C-101B-9397-08002B2CF9AE}" pid="4" name="SV_HIDDEN_GRID_QUERY_LIST_4F35BF76-6C0D-4D9B-82B2-816C12CF3733">
    <vt:lpwstr>empty_477D106A-C0D6-4607-AEBD-E2C9D60EA279</vt:lpwstr>
  </property>
</Properties>
</file>