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BHSC\BHC\Rates\BHE COE\FERC\Transmission Formula Rate\REVISED 2022 and 2023 True-Ups\Revised 2023 COE True-Up\Files to OASIS\"/>
    </mc:Choice>
  </mc:AlternateContent>
  <xr:revisionPtr revIDLastSave="0" documentId="13_ncr:1_{6921B616-9DB9-40E4-B31C-05424721BB5E}" xr6:coauthVersionLast="47" xr6:coauthVersionMax="47" xr10:uidLastSave="{00000000-0000-0000-0000-000000000000}"/>
  <bookViews>
    <workbookView xWindow="-28920" yWindow="-11280" windowWidth="29040" windowHeight="15720" xr2:uid="{40AD1812-C867-42CD-B6D8-FC92CB316B06}"/>
  </bookViews>
  <sheets>
    <sheet name="Schedule 1" sheetId="1" r:id="rId1"/>
    <sheet name="FF1 pg 321" sheetId="2" r:id="rId2"/>
    <sheet name="Sch 1 Workpaper" sheetId="4" r:id="rId3"/>
  </sheets>
  <definedNames>
    <definedName name="__123Graph_A" hidden="1">#REF!</definedName>
    <definedName name="__123Graph_A1991" hidden="1">#REF!</definedName>
    <definedName name="__123Graph_A1992" hidden="1">#REF!</definedName>
    <definedName name="__123Graph_A1993" hidden="1">#REF!</definedName>
    <definedName name="__123Graph_A1994" hidden="1">#REF!</definedName>
    <definedName name="__123Graph_A1995" hidden="1">#REF!</definedName>
    <definedName name="__123Graph_A1996" hidden="1">#REF!</definedName>
    <definedName name="__123Graph_ABAR" hidden="1">#REF!</definedName>
    <definedName name="__123Graph_B" hidden="1">#REF!</definedName>
    <definedName name="__123Graph_B1991" hidden="1">#REF!</definedName>
    <definedName name="__123Graph_B1992" hidden="1">#REF!</definedName>
    <definedName name="__123Graph_B1993" hidden="1">#REF!</definedName>
    <definedName name="__123Graph_B1994" hidden="1">#REF!</definedName>
    <definedName name="__123Graph_B1995" hidden="1">#REF!</definedName>
    <definedName name="__123Graph_B1996" hidden="1">#REF!</definedName>
    <definedName name="__123Graph_BBAR" hidden="1">#REF!</definedName>
    <definedName name="__123Graph_CBAR" hidden="1">#REF!</definedName>
    <definedName name="__123Graph_DBAR" hidden="1">#REF!</definedName>
    <definedName name="__123Graph_EBAR" hidden="1">#REF!</definedName>
    <definedName name="__123Graph_FBAR" hidden="1">#REF!</definedName>
    <definedName name="__123Graph_X" hidden="1">#REF!</definedName>
    <definedName name="__123Graph_X1991" hidden="1">#REF!</definedName>
    <definedName name="__123Graph_X1992" hidden="1">#REF!</definedName>
    <definedName name="__123Graph_X1993" hidden="1">#REF!</definedName>
    <definedName name="__123Graph_X1994" hidden="1">#REF!</definedName>
    <definedName name="__123Graph_X1995" hidden="1">#REF!</definedName>
    <definedName name="__123Graph_X1996" hidden="1">#REF!</definedName>
    <definedName name="__tet12" hidden="1">{"assumptions",#N/A,FALSE,"Scenario 1";"valuation",#N/A,FALSE,"Scenario 1"}</definedName>
    <definedName name="__tet5" hidden="1">{"assumptions",#N/A,FALSE,"Scenario 1";"valuation",#N/A,FALSE,"Scenario 1"}</definedName>
    <definedName name="_FEB01" hidden="1">{#N/A,#N/A,FALSE,"EMPPAY"}</definedName>
    <definedName name="_Fill" hidden="1">#REF!</definedName>
    <definedName name="_JAN01" hidden="1">{#N/A,#N/A,FALSE,"EMPPAY"}</definedName>
    <definedName name="_JAN2001" hidden="1">{#N/A,#N/A,FALSE,"EMPPAY"}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_sort2" hidden="1">#REF!</definedName>
    <definedName name="_tet12" hidden="1">{"assumptions",#N/A,FALSE,"Scenario 1";"valuation",#N/A,FALSE,"Scenario 1"}</definedName>
    <definedName name="_tet5" hidden="1">{"assumptions",#N/A,FALSE,"Scenario 1";"valuation",#N/A,FALSE,"Scenario 1"}</definedName>
    <definedName name="a" hidden="1">{"LBO Summary",#N/A,FALSE,"Summary"}</definedName>
    <definedName name="Alignment" hidden="1">"a1"</definedName>
    <definedName name="AS2DocOpenMode" hidden="1">"AS2DocumentEdit"</definedName>
    <definedName name="CE">#REF!</definedName>
    <definedName name="CEA">#REF!</definedName>
    <definedName name="ClientMatter" hidden="1">"b1"</definedName>
    <definedName name="DA">1</definedName>
    <definedName name="Date" hidden="1">"b1"</definedName>
    <definedName name="DEC00" hidden="1">{#N/A,#N/A,FALSE,"ARREC"}</definedName>
    <definedName name="DocumentName" hidden="1">"b1"</definedName>
    <definedName name="DocumentNum" hidden="1">"a1"</definedName>
    <definedName name="FEB00" hidden="1">{#N/A,#N/A,FALSE,"ARREC"}</definedName>
    <definedName name="GP">#REF!</definedName>
    <definedName name="Library" hidden="1">"a1"</definedName>
    <definedName name="MAY" hidden="1">{#N/A,#N/A,FALSE,"EMPPAY"}</definedName>
    <definedName name="NA">0</definedName>
    <definedName name="NP">#REF!</definedName>
    <definedName name="NPA">#REF!</definedName>
    <definedName name="_xlnm.Print_Area" localSheetId="2">'Sch 1 Workpaper'!$A$1:$F$32</definedName>
    <definedName name="_xlnm.Print_Area">#REF!</definedName>
    <definedName name="_xlnm.Print_Titles" localSheetId="2">'Sch 1 Workpaper'!$1:$3</definedName>
    <definedName name="ROR">#REF!</definedName>
    <definedName name="test" hidden="1">{"LBO Summary",#N/A,FALSE,"Summary"}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hidden="1">{"LBO Summary",#N/A,FALSE,"Summary"}</definedName>
    <definedName name="test12" hidden="1">{"assumptions",#N/A,FALSE,"Scenario 1";"valuation",#N/A,FALSE,"Scenario 1"}</definedName>
    <definedName name="test13" hidden="1">{"LBO Summary",#N/A,FALSE,"Summary"}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hidden="1">{"LBO Summary",#N/A,FALSE,"Summary"}</definedName>
    <definedName name="test4" hidden="1">{"assumptions",#N/A,FALSE,"Scenario 1";"valuation",#N/A,FALSE,"Scenario 1"}</definedName>
    <definedName name="test6" hidden="1">{"LBO Summary",#N/A,FALSE,"Summary"}</definedName>
    <definedName name="TextRefCopyRangeCount" hidden="1">1</definedName>
    <definedName name="Time" hidden="1">"b1"</definedName>
    <definedName name="TP">#REF!</definedName>
    <definedName name="TPA">#REF!</definedName>
    <definedName name="Typist" hidden="1">"b1"</definedName>
    <definedName name="Value" hidden="1">{"assumptions",#N/A,FALSE,"Scenario 1";"valuation",#N/A,FALSE,"Scenario 1"}</definedName>
    <definedName name="Version" hidden="1">"a1"</definedName>
    <definedName name="wrn.ARREC." hidden="1">{#N/A,#N/A,FALSE,"ARREC"}</definedName>
    <definedName name="wrn.CP._.Demand.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hidden="1">{#N/A,#N/A,FALSE,"EMPPAY"}</definedName>
    <definedName name="wrn.IPO._.Valuation." hidden="1">{"assumptions",#N/A,FALSE,"Scenario 1";"valuation",#N/A,FALSE,"Scenario 1"}</definedName>
    <definedName name="wrn.LBO._.Summary." hidden="1">{"LBO Summary",#N/A,FALSE,"Summary"}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S">#REF!</definedName>
    <definedName name="WSA">#REF!</definedName>
    <definedName name="xx" hidden="1">{#N/A,#N/A,FALSE,"EMPPAY"}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4" l="1"/>
  <c r="F24" i="4"/>
  <c r="F21" i="4"/>
  <c r="A14" i="4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F26" i="4" l="1"/>
  <c r="D17" i="1"/>
  <c r="D9" i="1"/>
  <c r="D15" i="1" l="1"/>
  <c r="D19" i="1" s="1"/>
  <c r="D26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D28" i="1" l="1"/>
  <c r="D27" i="1"/>
  <c r="D30" i="1" l="1"/>
  <c r="D29" i="1"/>
  <c r="D32" i="1" l="1"/>
  <c r="D3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Stensland, April</author>
  </authors>
  <commentList>
    <comment ref="E20" authorId="0" shapeId="0" xr:uid="{81ACEA80-A8F2-466E-A2F1-729F6D41E201}">
      <text>
        <r>
          <rPr>
            <b/>
            <sz val="9"/>
            <color indexed="81"/>
            <rFont val="Tahoma"/>
            <family val="2"/>
          </rPr>
          <t>Stensland, April:</t>
        </r>
        <r>
          <rPr>
            <sz val="9"/>
            <color indexed="81"/>
            <rFont val="Tahoma"/>
            <family val="2"/>
          </rPr>
          <t xml:space="preserve">
westconnect</t>
        </r>
      </text>
    </comment>
  </commentList>
</comments>
</file>

<file path=xl/sharedStrings.xml><?xml version="1.0" encoding="utf-8"?>
<sst xmlns="http://schemas.openxmlformats.org/spreadsheetml/2006/main" count="106" uniqueCount="88">
  <si>
    <t>Schedule 1</t>
  </si>
  <si>
    <t>Ancillary Services, Schedule No. 1 - Scheduling System Control and Dispatch Service</t>
  </si>
  <si>
    <t>Page 1</t>
  </si>
  <si>
    <t>Line No.</t>
  </si>
  <si>
    <t>Description</t>
  </si>
  <si>
    <t>Reference</t>
  </si>
  <si>
    <t>Amount</t>
  </si>
  <si>
    <t>Revenue Requirement</t>
  </si>
  <si>
    <t>Total Load Dispatch and Scheduling (Account 561)</t>
  </si>
  <si>
    <t>321.85-92.b</t>
  </si>
  <si>
    <t>Less:  Scheduling, System Control &amp; Dispatch Services (Account 561.4)</t>
  </si>
  <si>
    <t>321.88.b</t>
  </si>
  <si>
    <t>Less: Reliability, Planning and Standards Development (Account 561.5)</t>
  </si>
  <si>
    <t>321.89.b</t>
  </si>
  <si>
    <t>Less: Transmission Service Studies (Account 561.6)</t>
  </si>
  <si>
    <t>321.90.b</t>
  </si>
  <si>
    <t>Less: Generation Interconnection Studies (Account 561.7)</t>
  </si>
  <si>
    <t>321.91.b</t>
  </si>
  <si>
    <t>Less: Reliability, Planning &amp; Standards Development Services (Account 561.8)</t>
  </si>
  <si>
    <t>321.92.b</t>
  </si>
  <si>
    <t>Total 561 Costs for Schedule 1 Annual Rev Req</t>
  </si>
  <si>
    <t>Line 2 less Lines 3 through 7</t>
  </si>
  <si>
    <t>Less:  Schedule 1 Point to Point Revenues</t>
  </si>
  <si>
    <t>398.1.g</t>
  </si>
  <si>
    <t>Actual Schedule 1 Annual Rev Req (before True Up)</t>
  </si>
  <si>
    <t>Line 8 less Line 10</t>
  </si>
  <si>
    <t>Divisor</t>
  </si>
  <si>
    <t xml:space="preserve">   Divisor (kW)</t>
  </si>
  <si>
    <t>(Worksheet P3, Line 15)</t>
  </si>
  <si>
    <t>Rates</t>
  </si>
  <si>
    <t xml:space="preserve">   Annual</t>
  </si>
  <si>
    <t>/kW-year</t>
  </si>
  <si>
    <t xml:space="preserve">   Monthly</t>
  </si>
  <si>
    <t>12 months/year</t>
  </si>
  <si>
    <t>/kW-month</t>
  </si>
  <si>
    <t xml:space="preserve">   Weekly</t>
  </si>
  <si>
    <t>52 weeks/year</t>
  </si>
  <si>
    <t>/kW-week</t>
  </si>
  <si>
    <t xml:space="preserve">   Daily On-Peak</t>
  </si>
  <si>
    <t>6 days/week</t>
  </si>
  <si>
    <t>/kW-day</t>
  </si>
  <si>
    <t xml:space="preserve">   Daily Off-Peak</t>
  </si>
  <si>
    <t>7 days/week</t>
  </si>
  <si>
    <t xml:space="preserve">   Hourly On-Peak</t>
  </si>
  <si>
    <t>16 hours/day</t>
  </si>
  <si>
    <t>/MW-hour</t>
  </si>
  <si>
    <t xml:space="preserve">   Hourly Off-Peak</t>
  </si>
  <si>
    <t>24 hours/day</t>
  </si>
  <si>
    <t>Black Hills Colorado Electric, LLC</t>
  </si>
  <si>
    <t>Black Hills Colorado Electric</t>
  </si>
  <si>
    <t>Schedule 1 Workpaper</t>
  </si>
  <si>
    <t>Ancillary Service Schedule 1 Revenues (Detail)</t>
  </si>
  <si>
    <t>Actuals</t>
  </si>
  <si>
    <t>Line</t>
  </si>
  <si>
    <t xml:space="preserve">Service </t>
  </si>
  <si>
    <t>No.</t>
  </si>
  <si>
    <t xml:space="preserve">Type </t>
  </si>
  <si>
    <t>Type</t>
  </si>
  <si>
    <t>MW</t>
  </si>
  <si>
    <t>Revenue ($)</t>
  </si>
  <si>
    <t>(a)</t>
  </si>
  <si>
    <t>(b)</t>
  </si>
  <si>
    <t>(c)</t>
  </si>
  <si>
    <t>(d)</t>
  </si>
  <si>
    <t>(e)</t>
  </si>
  <si>
    <t>Firm Network Service for Others</t>
  </si>
  <si>
    <t>FNO</t>
  </si>
  <si>
    <t>Firm Network Service for Self</t>
  </si>
  <si>
    <t>FNS</t>
  </si>
  <si>
    <t>Long-Term Firm Point to Point Transmission Service</t>
  </si>
  <si>
    <t>LFP</t>
  </si>
  <si>
    <t>Other Long-Term Firm Transmission Service</t>
  </si>
  <si>
    <t>OLF</t>
  </si>
  <si>
    <t>Other Transmission Service</t>
  </si>
  <si>
    <t>OS</t>
  </si>
  <si>
    <t>Credit</t>
  </si>
  <si>
    <t>Short-Term Firm Point to Point Transmission Reservation</t>
  </si>
  <si>
    <t>SFP</t>
  </si>
  <si>
    <t>Non-Firm Transmission Service</t>
  </si>
  <si>
    <t>NF</t>
  </si>
  <si>
    <t>Total (1)</t>
  </si>
  <si>
    <t>Summarized by Type:</t>
  </si>
  <si>
    <t>Description of Revenue Types:</t>
  </si>
  <si>
    <t>Transmission Customers are not given a credit for Schedule 1 revenues associated with these service categories, as these types of service are included in the rate divisor for Attachment H and Schedule 1.</t>
  </si>
  <si>
    <t>Transmission Customers are given a credit for Schedule 1 revenues associated with these service categories, as these types of service are not included in the rate divisor for Attachment H or Schedule 1.</t>
  </si>
  <si>
    <t>Note</t>
  </si>
  <si>
    <t>n/a</t>
  </si>
  <si>
    <t>1. Columns (b), (c) and (d) are sourced from FERC Form 1 page 328.  Schedule 1 Ancillary Service Revenue is not reported by service type in the FF1 and the breakdown in column (e) is from Company Records.
2. Workpaper line 2 reads NA because Colorado retail customers pay for transmission under bundled retail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</si>
</sst>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&quot;$&quot;#,##0.00"/>
    <numFmt numFmtId="166" formatCode="_(* #,##0_);_(* \(#,##0\);_(* &quot;-&quot;??_);_(@_)"/>
    <numFmt numFmtId="167" formatCode="_(&quot;$&quot;* #,##0.000_);_(&quot;$&quot;* \(#,##0.000\);_(&quot;$&quot;* &quot;-&quot;??_);_(@_)"/>
    <numFmt numFmtId="168" formatCode="_(&quot;$&quot;* #,##0.0000_);_(&quot;$&quot;* \(#,##0.0000\);_(&quot;$&quot;* &quot;-&quot;_);_(@_)"/>
    <numFmt numFmtId="169" formatCode="&quot;$&quot;#,##0.000_);\(&quot;$&quot;#,##0.000\)"/>
    <numFmt numFmtId="170" formatCode="&quot;$&quot;#,##0.0000_);\(&quot;$&quot;#,##0.0000\)"/>
  </numFmts>
  <fonts count="17">
    <font>
      <sz val="12"/>
      <name val="Arial MT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10"/>
      <color rgb="FF000099"/>
      <name val="Times New Roman"/>
      <family val="1"/>
    </font>
    <font>
      <sz val="12"/>
      <name val="Garamond"/>
      <family val="1"/>
    </font>
    <font>
      <sz val="10"/>
      <color indexed="8"/>
      <name val="Times New Roman"/>
      <family val="1"/>
    </font>
    <font>
      <sz val="12"/>
      <name val="Arial MT"/>
    </font>
    <font>
      <sz val="10"/>
      <color rgb="FFFF000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color rgb="FF0000FF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165" fontId="0" fillId="0" borderId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165" fontId="0" fillId="0" borderId="0" xfId="0"/>
    <xf numFmtId="0" fontId="2" fillId="0" borderId="0" xfId="3" applyFont="1"/>
    <xf numFmtId="0" fontId="3" fillId="0" borderId="0" xfId="4" applyFont="1"/>
    <xf numFmtId="49" fontId="2" fillId="0" borderId="0" xfId="3" applyNumberFormat="1" applyFont="1"/>
    <xf numFmtId="0" fontId="3" fillId="0" borderId="0" xfId="4" quotePrefix="1" applyFont="1"/>
    <xf numFmtId="0" fontId="3" fillId="0" borderId="0" xfId="4" applyFont="1" applyAlignment="1">
      <alignment horizontal="center"/>
    </xf>
    <xf numFmtId="37" fontId="3" fillId="0" borderId="0" xfId="4" applyNumberFormat="1" applyFont="1" applyAlignment="1">
      <alignment horizontal="right"/>
    </xf>
    <xf numFmtId="0" fontId="4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37" fontId="4" fillId="0" borderId="0" xfId="4" applyNumberFormat="1" applyFont="1" applyAlignment="1">
      <alignment horizontal="center"/>
    </xf>
    <xf numFmtId="0" fontId="3" fillId="0" borderId="0" xfId="4" applyFont="1" applyAlignment="1">
      <alignment horizontal="left"/>
    </xf>
    <xf numFmtId="37" fontId="3" fillId="0" borderId="0" xfId="4" applyNumberFormat="1" applyFont="1"/>
    <xf numFmtId="0" fontId="4" fillId="0" borderId="1" xfId="4" applyFont="1" applyBorder="1"/>
    <xf numFmtId="0" fontId="3" fillId="0" borderId="0" xfId="4" applyFont="1" applyAlignment="1">
      <alignment horizontal="left" indent="1"/>
    </xf>
    <xf numFmtId="164" fontId="5" fillId="2" borderId="0" xfId="2" applyNumberFormat="1" applyFont="1" applyFill="1"/>
    <xf numFmtId="0" fontId="3" fillId="0" borderId="0" xfId="4" applyFont="1" applyAlignment="1">
      <alignment horizontal="left" indent="2"/>
    </xf>
    <xf numFmtId="0" fontId="7" fillId="0" borderId="0" xfId="5" applyFont="1" applyAlignment="1">
      <alignment horizontal="left" indent="2"/>
    </xf>
    <xf numFmtId="0" fontId="3" fillId="0" borderId="2" xfId="4" applyFont="1" applyBorder="1" applyAlignment="1">
      <alignment horizontal="left" indent="1"/>
    </xf>
    <xf numFmtId="0" fontId="3" fillId="0" borderId="2" xfId="4" applyFont="1" applyBorder="1" applyAlignment="1">
      <alignment horizontal="left"/>
    </xf>
    <xf numFmtId="164" fontId="3" fillId="0" borderId="2" xfId="2" applyNumberFormat="1" applyFont="1" applyFill="1" applyBorder="1"/>
    <xf numFmtId="5" fontId="3" fillId="0" borderId="0" xfId="4" applyNumberFormat="1" applyFont="1"/>
    <xf numFmtId="164" fontId="3" fillId="0" borderId="3" xfId="4" applyNumberFormat="1" applyFont="1" applyBorder="1"/>
    <xf numFmtId="164" fontId="3" fillId="0" borderId="0" xfId="4" applyNumberFormat="1" applyFont="1"/>
    <xf numFmtId="0" fontId="2" fillId="0" borderId="0" xfId="6" applyFont="1" applyAlignment="1">
      <alignment horizontal="left"/>
    </xf>
    <xf numFmtId="0" fontId="3" fillId="0" borderId="0" xfId="6" applyFont="1" applyAlignment="1">
      <alignment horizontal="left"/>
    </xf>
    <xf numFmtId="0" fontId="3" fillId="0" borderId="0" xfId="6" applyFont="1"/>
    <xf numFmtId="0" fontId="3" fillId="0" borderId="0" xfId="6" applyFont="1" applyAlignment="1">
      <alignment horizontal="center"/>
    </xf>
    <xf numFmtId="42" fontId="2" fillId="0" borderId="0" xfId="2" applyNumberFormat="1" applyFont="1" applyFill="1" applyBorder="1" applyAlignment="1" applyProtection="1">
      <alignment horizontal="right"/>
    </xf>
    <xf numFmtId="0" fontId="3" fillId="0" borderId="0" xfId="6" applyFont="1" applyAlignment="1">
      <alignment wrapText="1"/>
    </xf>
    <xf numFmtId="0" fontId="3" fillId="0" borderId="0" xfId="0" applyNumberFormat="1" applyFont="1" applyProtection="1">
      <protection locked="0"/>
    </xf>
    <xf numFmtId="3" fontId="3" fillId="0" borderId="0" xfId="0" applyNumberFormat="1" applyFont="1" applyProtection="1">
      <protection locked="0"/>
    </xf>
    <xf numFmtId="165" fontId="3" fillId="0" borderId="0" xfId="0" applyFont="1" applyProtection="1">
      <protection locked="0"/>
    </xf>
    <xf numFmtId="166" fontId="3" fillId="3" borderId="0" xfId="1" applyNumberFormat="1" applyFont="1" applyFill="1" applyAlignment="1"/>
    <xf numFmtId="44" fontId="3" fillId="0" borderId="0" xfId="2" applyFont="1" applyAlignment="1" applyProtection="1">
      <protection locked="0"/>
    </xf>
    <xf numFmtId="167" fontId="3" fillId="0" borderId="0" xfId="2" applyNumberFormat="1" applyFont="1" applyAlignment="1" applyProtection="1">
      <protection locked="0"/>
    </xf>
    <xf numFmtId="168" fontId="3" fillId="0" borderId="0" xfId="0" applyNumberFormat="1" applyFont="1" applyProtection="1">
      <protection locked="0"/>
    </xf>
    <xf numFmtId="0" fontId="9" fillId="0" borderId="0" xfId="4" applyFont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vertical="top"/>
    </xf>
    <xf numFmtId="0" fontId="5" fillId="0" borderId="0" xfId="4" applyFont="1" applyAlignment="1">
      <alignment horizontal="left"/>
    </xf>
    <xf numFmtId="37" fontId="5" fillId="0" borderId="0" xfId="4" applyNumberFormat="1" applyFont="1" applyAlignment="1">
      <alignment horizontal="left"/>
    </xf>
    <xf numFmtId="0" fontId="5" fillId="0" borderId="0" xfId="4" applyFont="1" applyAlignment="1">
      <alignment horizontal="left" indent="1"/>
    </xf>
    <xf numFmtId="0" fontId="5" fillId="0" borderId="0" xfId="4" applyFont="1"/>
    <xf numFmtId="169" fontId="3" fillId="0" borderId="0" xfId="4" applyNumberFormat="1" applyFont="1"/>
    <xf numFmtId="170" fontId="3" fillId="0" borderId="0" xfId="4" applyNumberFormat="1" applyFont="1"/>
    <xf numFmtId="0" fontId="2" fillId="0" borderId="0" xfId="4" applyFont="1"/>
    <xf numFmtId="0" fontId="11" fillId="0" borderId="0" xfId="7" applyFont="1"/>
    <xf numFmtId="0" fontId="1" fillId="0" borderId="0" xfId="7" applyFont="1"/>
    <xf numFmtId="0" fontId="12" fillId="0" borderId="0" xfId="7" applyFont="1"/>
    <xf numFmtId="0" fontId="11" fillId="0" borderId="0" xfId="7" applyFont="1" applyAlignment="1">
      <alignment horizontal="center"/>
    </xf>
    <xf numFmtId="0" fontId="11" fillId="0" borderId="4" xfId="7" applyFont="1" applyBorder="1" applyAlignment="1">
      <alignment horizontal="center"/>
    </xf>
    <xf numFmtId="0" fontId="11" fillId="0" borderId="4" xfId="8" applyFont="1" applyBorder="1" applyAlignment="1">
      <alignment horizontal="center"/>
    </xf>
    <xf numFmtId="0" fontId="1" fillId="0" borderId="0" xfId="7" applyFont="1" applyAlignment="1">
      <alignment horizontal="center"/>
    </xf>
    <xf numFmtId="0" fontId="13" fillId="4" borderId="1" xfId="9" applyFont="1" applyFill="1" applyBorder="1"/>
    <xf numFmtId="0" fontId="13" fillId="4" borderId="1" xfId="9" applyFont="1" applyFill="1" applyBorder="1" applyAlignment="1">
      <alignment horizontal="center"/>
    </xf>
    <xf numFmtId="0" fontId="13" fillId="4" borderId="1" xfId="8" applyFont="1" applyFill="1" applyBorder="1" applyAlignment="1">
      <alignment horizontal="center"/>
    </xf>
    <xf numFmtId="37" fontId="1" fillId="0" borderId="0" xfId="7" applyNumberFormat="1" applyFont="1"/>
    <xf numFmtId="166" fontId="1" fillId="0" borderId="0" xfId="7" applyNumberFormat="1" applyFont="1"/>
    <xf numFmtId="39" fontId="1" fillId="0" borderId="0" xfId="7" applyNumberFormat="1" applyFont="1"/>
    <xf numFmtId="37" fontId="1" fillId="0" borderId="5" xfId="7" applyNumberFormat="1" applyFont="1" applyBorder="1"/>
    <xf numFmtId="0" fontId="13" fillId="0" borderId="0" xfId="7" applyFont="1"/>
    <xf numFmtId="0" fontId="14" fillId="0" borderId="0" xfId="7" applyFont="1"/>
    <xf numFmtId="0" fontId="1" fillId="0" borderId="0" xfId="7" applyFont="1" applyAlignment="1">
      <alignment horizontal="center" vertical="top"/>
    </xf>
    <xf numFmtId="0" fontId="1" fillId="0" borderId="0" xfId="7" applyFont="1" applyAlignment="1">
      <alignment horizontal="left" vertical="top"/>
    </xf>
    <xf numFmtId="0" fontId="14" fillId="0" borderId="0" xfId="7" applyFont="1" applyAlignment="1">
      <alignment horizontal="left"/>
    </xf>
    <xf numFmtId="0" fontId="1" fillId="0" borderId="0" xfId="7" applyFont="1" applyAlignment="1">
      <alignment vertical="top"/>
    </xf>
    <xf numFmtId="43" fontId="3" fillId="0" borderId="0" xfId="1" applyFont="1" applyProtection="1">
      <protection locked="0"/>
    </xf>
    <xf numFmtId="166" fontId="13" fillId="2" borderId="1" xfId="10" applyNumberFormat="1" applyFont="1" applyFill="1" applyBorder="1"/>
    <xf numFmtId="0" fontId="2" fillId="0" borderId="0" xfId="3" applyFont="1" applyAlignment="1">
      <alignment horizontal="center"/>
    </xf>
    <xf numFmtId="49" fontId="2" fillId="0" borderId="0" xfId="3" applyNumberFormat="1" applyFont="1" applyAlignment="1">
      <alignment horizontal="center"/>
    </xf>
    <xf numFmtId="0" fontId="1" fillId="0" borderId="0" xfId="7" applyFont="1" applyAlignment="1">
      <alignment horizontal="left" vertical="top" wrapText="1"/>
    </xf>
  </cellXfs>
  <cellStyles count="11">
    <cellStyle name="Comma" xfId="1" builtinId="3"/>
    <cellStyle name="Comma 2" xfId="10" xr:uid="{0718F8C0-479A-4F41-8983-A8ACCBC8B257}"/>
    <cellStyle name="Currency" xfId="2" builtinId="4"/>
    <cellStyle name="Normal" xfId="0" builtinId="0"/>
    <cellStyle name="Normal 10 10 7" xfId="9" xr:uid="{1D918EE3-3F51-46F9-8676-B9D24D72FB82}"/>
    <cellStyle name="Normal 2" xfId="7" xr:uid="{21968F77-A60F-4CE5-BBE6-4B62F99C1074}"/>
    <cellStyle name="Normal 67" xfId="4" xr:uid="{DF7E9206-036C-4C64-94FB-8FBB11126765}"/>
    <cellStyle name="Normal_0112 No Link Exp" xfId="5" xr:uid="{EE4CAB0F-D000-44BE-BCC8-05BB72E9512F}"/>
    <cellStyle name="Normal_Duquesne Settled Fromula 10-3-07" xfId="6" xr:uid="{B84AA128-88DE-482A-9DB9-4FD411117C6E}"/>
    <cellStyle name="Normal_PRECorp2002HeintzResponse 8-21-03" xfId="3" xr:uid="{00F6DBD8-EB7B-4D19-929F-C33D7ADA20AE}"/>
    <cellStyle name="Normal_Revised Table 8 &amp; 22" xfId="8" xr:uid="{2D8C199A-6743-4470-B057-A241CF1D53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390526</xdr:colOff>
      <xdr:row>0</xdr:row>
      <xdr:rowOff>38100</xdr:rowOff>
    </xdr:from>
    <xdr:to>
      <xdr:col>19</xdr:col>
      <xdr:colOff>590551</xdr:colOff>
      <xdr:row>10</xdr:row>
      <xdr:rowOff>183515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AECC722-7D77-6E71-6F87-D739846AB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0526" y="38100"/>
          <a:ext cx="14135100" cy="205041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390525</xdr:colOff>
      <xdr:row>10</xdr:row>
      <xdr:rowOff>171450</xdr:rowOff>
    </xdr:from>
    <xdr:to>
      <xdr:col>19</xdr:col>
      <xdr:colOff>600075</xdr:colOff>
      <xdr:row>39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03657FE-A4D8-BA18-F377-24FFACDFD7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0525" y="2076450"/>
          <a:ext cx="14144625" cy="5429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AA890D9B-F57F-4E9C-AE8C-DCC71A769DFA}"/>
            </a:ext>
          </a:extLst>
        </xdr:cNvPr>
        <xdr:cNvSpPr>
          <a:spLocks noChangeArrowheads="1" noChangeShapeType="1" noTextEdit="1"/>
        </xdr:cNvSpPr>
      </xdr:nvSpPr>
      <xdr:spPr bwMode="auto">
        <a:xfrm rot="-16056844">
          <a:off x="7334250" y="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Worksheet B</a:t>
          </a:r>
        </a:p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Page 16 of 55</a:t>
          </a:r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6</xdr:col>
      <xdr:colOff>0</xdr:colOff>
      <xdr:row>4</xdr:row>
      <xdr:rowOff>0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02A6D698-C6F9-4DAA-BD4C-3ACCA4706E1D}"/>
            </a:ext>
          </a:extLst>
        </xdr:cNvPr>
        <xdr:cNvSpPr>
          <a:spLocks noChangeArrowheads="1" noChangeShapeType="1" noTextEdit="1"/>
        </xdr:cNvSpPr>
      </xdr:nvSpPr>
      <xdr:spPr bwMode="auto">
        <a:xfrm rot="-16056844">
          <a:off x="7334250" y="647700"/>
          <a:ext cx="0" cy="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Worksheet B</a:t>
          </a:r>
        </a:p>
        <a:p>
          <a:pPr algn="ctr" rtl="0">
            <a:buNone/>
          </a:pPr>
          <a:r>
            <a:rPr lang="en-US" sz="14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/>
              <a:latin typeface="Arial"/>
              <a:cs typeface="Arial"/>
            </a:rPr>
            <a:t>Page 18 of 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7F184-4848-491A-BFF7-B320C15D6852}">
  <dimension ref="A1:K152"/>
  <sheetViews>
    <sheetView tabSelected="1" zoomScale="80" zoomScaleNormal="80" workbookViewId="0">
      <selection activeCell="G12" sqref="G12"/>
    </sheetView>
  </sheetViews>
  <sheetFormatPr defaultColWidth="8.6328125" defaultRowHeight="13.2"/>
  <cols>
    <col min="1" max="1" width="5.6328125" style="2" bestFit="1" customWidth="1"/>
    <col min="2" max="2" width="50.08984375" style="2" customWidth="1"/>
    <col min="3" max="3" width="19.54296875" style="5" bestFit="1" customWidth="1"/>
    <col min="4" max="4" width="12.08984375" style="11" customWidth="1"/>
    <col min="5" max="5" width="7.54296875" style="2" bestFit="1" customWidth="1"/>
    <col min="6" max="16384" width="8.6328125" style="2"/>
  </cols>
  <sheetData>
    <row r="1" spans="1:7">
      <c r="A1" s="68" t="s">
        <v>0</v>
      </c>
      <c r="B1" s="68"/>
      <c r="C1" s="68"/>
      <c r="D1" s="68"/>
      <c r="E1" s="68"/>
      <c r="F1" s="1"/>
      <c r="G1" s="1"/>
    </row>
    <row r="2" spans="1:7">
      <c r="A2" s="68" t="s">
        <v>1</v>
      </c>
      <c r="B2" s="68"/>
      <c r="C2" s="68"/>
      <c r="D2" s="68"/>
      <c r="E2" s="68"/>
      <c r="F2" s="1"/>
      <c r="G2" s="1"/>
    </row>
    <row r="3" spans="1:7">
      <c r="A3" s="69" t="s">
        <v>48</v>
      </c>
      <c r="B3" s="69"/>
      <c r="C3" s="69"/>
      <c r="D3" s="69"/>
      <c r="E3" s="69"/>
      <c r="F3" s="3"/>
      <c r="G3" s="3"/>
    </row>
    <row r="4" spans="1:7" ht="12.75" customHeight="1">
      <c r="A4" s="4"/>
      <c r="D4" s="6" t="s">
        <v>2</v>
      </c>
      <c r="E4" s="6"/>
    </row>
    <row r="6" spans="1:7">
      <c r="A6" s="7" t="s">
        <v>3</v>
      </c>
      <c r="B6" s="7" t="s">
        <v>4</v>
      </c>
      <c r="C6" s="8" t="s">
        <v>5</v>
      </c>
      <c r="D6" s="9" t="s">
        <v>6</v>
      </c>
    </row>
    <row r="7" spans="1:7">
      <c r="C7" s="10"/>
    </row>
    <row r="8" spans="1:7">
      <c r="A8" s="5">
        <v>1</v>
      </c>
      <c r="B8" s="12" t="s">
        <v>7</v>
      </c>
      <c r="C8" s="10"/>
    </row>
    <row r="9" spans="1:7">
      <c r="A9" s="5">
        <f>A8+1</f>
        <v>2</v>
      </c>
      <c r="B9" s="13" t="s">
        <v>8</v>
      </c>
      <c r="C9" s="10" t="s">
        <v>9</v>
      </c>
      <c r="D9" s="14">
        <f>739493+85216+875765+45744+217657</f>
        <v>1963875</v>
      </c>
    </row>
    <row r="10" spans="1:7">
      <c r="A10" s="5">
        <f t="shared" ref="A10:A32" si="0">A9+1</f>
        <v>3</v>
      </c>
      <c r="B10" s="15" t="s">
        <v>10</v>
      </c>
      <c r="C10" s="10" t="s">
        <v>11</v>
      </c>
      <c r="D10" s="14">
        <v>0</v>
      </c>
    </row>
    <row r="11" spans="1:7">
      <c r="A11" s="5">
        <f t="shared" si="0"/>
        <v>4</v>
      </c>
      <c r="B11" s="16" t="s">
        <v>12</v>
      </c>
      <c r="C11" s="10" t="s">
        <v>13</v>
      </c>
      <c r="D11" s="14">
        <v>875765</v>
      </c>
    </row>
    <row r="12" spans="1:7">
      <c r="A12" s="5">
        <f t="shared" si="0"/>
        <v>5</v>
      </c>
      <c r="B12" s="16" t="s">
        <v>14</v>
      </c>
      <c r="C12" s="10" t="s">
        <v>15</v>
      </c>
      <c r="D12" s="14">
        <v>0</v>
      </c>
    </row>
    <row r="13" spans="1:7">
      <c r="A13" s="5">
        <f t="shared" si="0"/>
        <v>6</v>
      </c>
      <c r="B13" s="16" t="s">
        <v>16</v>
      </c>
      <c r="C13" s="10" t="s">
        <v>17</v>
      </c>
      <c r="D13" s="14">
        <v>45744</v>
      </c>
    </row>
    <row r="14" spans="1:7">
      <c r="A14" s="5">
        <f t="shared" si="0"/>
        <v>7</v>
      </c>
      <c r="B14" s="16" t="s">
        <v>18</v>
      </c>
      <c r="C14" s="10" t="s">
        <v>19</v>
      </c>
      <c r="D14" s="14">
        <v>217657</v>
      </c>
    </row>
    <row r="15" spans="1:7">
      <c r="A15" s="5">
        <f t="shared" si="0"/>
        <v>8</v>
      </c>
      <c r="B15" s="17" t="s">
        <v>20</v>
      </c>
      <c r="C15" s="18" t="s">
        <v>21</v>
      </c>
      <c r="D15" s="19">
        <f>D9-D10-D11-D12-D13-D14</f>
        <v>824709</v>
      </c>
    </row>
    <row r="16" spans="1:7">
      <c r="A16" s="5">
        <f t="shared" si="0"/>
        <v>9</v>
      </c>
      <c r="B16" s="13"/>
      <c r="D16" s="20"/>
    </row>
    <row r="17" spans="1:11">
      <c r="A17" s="5">
        <f t="shared" si="0"/>
        <v>10</v>
      </c>
      <c r="B17" s="13" t="s">
        <v>22</v>
      </c>
      <c r="C17" s="10" t="s">
        <v>23</v>
      </c>
      <c r="D17" s="14">
        <f>+'Sch 1 Workpaper'!F24</f>
        <v>200316.63</v>
      </c>
    </row>
    <row r="18" spans="1:11">
      <c r="A18" s="5">
        <f t="shared" si="0"/>
        <v>11</v>
      </c>
      <c r="B18" s="13"/>
      <c r="D18" s="20"/>
    </row>
    <row r="19" spans="1:11">
      <c r="A19" s="5">
        <f t="shared" si="0"/>
        <v>12</v>
      </c>
      <c r="B19" s="13" t="s">
        <v>24</v>
      </c>
      <c r="C19" s="10" t="s">
        <v>25</v>
      </c>
      <c r="D19" s="21">
        <f>D15-D17</f>
        <v>624392.37</v>
      </c>
    </row>
    <row r="20" spans="1:11">
      <c r="A20" s="5">
        <f t="shared" si="0"/>
        <v>13</v>
      </c>
      <c r="B20" s="13"/>
      <c r="C20" s="10"/>
      <c r="D20" s="22"/>
    </row>
    <row r="21" spans="1:11" s="25" customFormat="1">
      <c r="A21" s="5">
        <f t="shared" si="0"/>
        <v>14</v>
      </c>
      <c r="B21" s="23"/>
      <c r="C21" s="24"/>
      <c r="E21" s="26"/>
      <c r="F21" s="27"/>
      <c r="I21" s="28"/>
      <c r="J21" s="28"/>
      <c r="K21" s="28"/>
    </row>
    <row r="22" spans="1:11">
      <c r="A22" s="5">
        <f t="shared" si="0"/>
        <v>15</v>
      </c>
      <c r="B22" s="12" t="s">
        <v>26</v>
      </c>
      <c r="C22" s="29"/>
      <c r="D22" s="30"/>
      <c r="E22" s="29"/>
      <c r="F22" s="29"/>
      <c r="G22" s="29"/>
      <c r="H22" s="29"/>
      <c r="I22" s="30"/>
      <c r="J22" s="29"/>
      <c r="K22" s="29"/>
    </row>
    <row r="23" spans="1:11">
      <c r="A23" s="5">
        <f t="shared" si="0"/>
        <v>16</v>
      </c>
      <c r="B23" s="29" t="s">
        <v>27</v>
      </c>
      <c r="C23" s="31" t="s">
        <v>28</v>
      </c>
      <c r="D23" s="32">
        <v>409525.05732066819</v>
      </c>
      <c r="E23" s="29"/>
      <c r="F23" s="29"/>
      <c r="G23" s="29"/>
      <c r="H23" s="29"/>
      <c r="J23" s="29"/>
      <c r="K23" s="29"/>
    </row>
    <row r="24" spans="1:11">
      <c r="A24" s="5">
        <f t="shared" si="0"/>
        <v>17</v>
      </c>
      <c r="B24" s="29"/>
      <c r="C24" s="30"/>
      <c r="D24" s="30"/>
      <c r="E24" s="30"/>
      <c r="F24" s="30"/>
      <c r="G24" s="30"/>
      <c r="H24" s="30"/>
      <c r="I24" s="30"/>
      <c r="J24" s="29"/>
      <c r="K24" s="29"/>
    </row>
    <row r="25" spans="1:11">
      <c r="A25" s="5">
        <f t="shared" si="0"/>
        <v>18</v>
      </c>
      <c r="B25" s="12" t="s">
        <v>29</v>
      </c>
      <c r="C25" s="30"/>
      <c r="D25" s="30"/>
      <c r="E25" s="30"/>
      <c r="F25" s="30"/>
      <c r="G25" s="30"/>
      <c r="H25" s="30"/>
      <c r="I25" s="30"/>
      <c r="J25" s="30"/>
      <c r="K25" s="29"/>
    </row>
    <row r="26" spans="1:11">
      <c r="A26" s="5">
        <f t="shared" si="0"/>
        <v>19</v>
      </c>
      <c r="B26" s="29" t="s">
        <v>30</v>
      </c>
      <c r="C26" s="29"/>
      <c r="D26" s="33">
        <f>ROUND(D19/D23,2)</f>
        <v>1.52</v>
      </c>
      <c r="E26" s="29" t="s">
        <v>31</v>
      </c>
      <c r="F26" s="30"/>
      <c r="G26" s="66"/>
      <c r="H26" s="66"/>
      <c r="I26" s="30"/>
      <c r="J26" s="30"/>
      <c r="K26" s="29"/>
    </row>
    <row r="27" spans="1:11">
      <c r="A27" s="5">
        <f t="shared" si="0"/>
        <v>20</v>
      </c>
      <c r="B27" s="29" t="s">
        <v>32</v>
      </c>
      <c r="C27" s="29" t="s">
        <v>33</v>
      </c>
      <c r="D27" s="34">
        <f>ROUND(D26/12,2)</f>
        <v>0.13</v>
      </c>
      <c r="E27" s="29" t="s">
        <v>34</v>
      </c>
      <c r="F27" s="30"/>
      <c r="G27" s="66"/>
      <c r="H27" s="66"/>
      <c r="I27" s="30"/>
      <c r="J27" s="30"/>
      <c r="K27" s="29"/>
    </row>
    <row r="28" spans="1:11">
      <c r="A28" s="5">
        <f t="shared" si="0"/>
        <v>21</v>
      </c>
      <c r="B28" s="29" t="s">
        <v>35</v>
      </c>
      <c r="C28" s="29" t="s">
        <v>36</v>
      </c>
      <c r="D28" s="33">
        <f>ROUND(D26/52,2)</f>
        <v>0.03</v>
      </c>
      <c r="E28" s="29" t="s">
        <v>37</v>
      </c>
      <c r="F28" s="30"/>
      <c r="G28" s="66"/>
      <c r="H28" s="66"/>
      <c r="I28" s="30"/>
      <c r="J28" s="30"/>
      <c r="K28" s="29"/>
    </row>
    <row r="29" spans="1:11">
      <c r="A29" s="5">
        <f t="shared" si="0"/>
        <v>22</v>
      </c>
      <c r="B29" s="29" t="s">
        <v>38</v>
      </c>
      <c r="C29" s="29" t="s">
        <v>39</v>
      </c>
      <c r="D29" s="34">
        <f>+D28/6</f>
        <v>5.0000000000000001E-3</v>
      </c>
      <c r="E29" s="29" t="s">
        <v>40</v>
      </c>
      <c r="F29" s="30"/>
      <c r="G29" s="66"/>
      <c r="H29" s="66"/>
      <c r="I29" s="30"/>
      <c r="J29" s="30"/>
      <c r="K29" s="29"/>
    </row>
    <row r="30" spans="1:11">
      <c r="A30" s="5">
        <f t="shared" si="0"/>
        <v>23</v>
      </c>
      <c r="B30" s="29" t="s">
        <v>41</v>
      </c>
      <c r="C30" s="29" t="s">
        <v>42</v>
      </c>
      <c r="D30" s="34">
        <f>+D28/7</f>
        <v>4.2857142857142859E-3</v>
      </c>
      <c r="E30" s="29" t="s">
        <v>40</v>
      </c>
      <c r="F30" s="30"/>
      <c r="G30" s="66"/>
      <c r="H30" s="66"/>
      <c r="I30" s="30"/>
      <c r="J30" s="30"/>
      <c r="K30" s="29"/>
    </row>
    <row r="31" spans="1:11">
      <c r="A31" s="5">
        <f t="shared" si="0"/>
        <v>24</v>
      </c>
      <c r="B31" s="29" t="s">
        <v>43</v>
      </c>
      <c r="C31" s="29" t="s">
        <v>44</v>
      </c>
      <c r="D31" s="33">
        <f>+D29/16*1000</f>
        <v>0.3125</v>
      </c>
      <c r="E31" s="29" t="s">
        <v>45</v>
      </c>
      <c r="F31" s="30"/>
      <c r="G31" s="66"/>
      <c r="H31" s="66"/>
      <c r="I31" s="30"/>
      <c r="J31" s="30"/>
      <c r="K31" s="29"/>
    </row>
    <row r="32" spans="1:11">
      <c r="A32" s="5">
        <f t="shared" si="0"/>
        <v>25</v>
      </c>
      <c r="B32" s="29" t="s">
        <v>46</v>
      </c>
      <c r="C32" s="29" t="s">
        <v>47</v>
      </c>
      <c r="D32" s="33">
        <f>+D30/24*1000</f>
        <v>0.17857142857142858</v>
      </c>
      <c r="E32" s="29" t="s">
        <v>45</v>
      </c>
      <c r="F32" s="30"/>
      <c r="G32" s="66"/>
      <c r="H32" s="66"/>
      <c r="I32" s="30"/>
      <c r="J32" s="30"/>
      <c r="K32" s="29"/>
    </row>
    <row r="33" spans="1:11">
      <c r="A33" s="5"/>
      <c r="B33" s="29"/>
      <c r="C33" s="29"/>
      <c r="D33" s="35"/>
      <c r="E33" s="29"/>
      <c r="F33" s="30"/>
      <c r="G33" s="30"/>
      <c r="H33" s="30"/>
      <c r="I33" s="30"/>
      <c r="J33" s="30"/>
      <c r="K33" s="29"/>
    </row>
    <row r="34" spans="1:11">
      <c r="A34" s="5"/>
      <c r="B34" s="13"/>
      <c r="C34" s="36"/>
      <c r="D34" s="20"/>
    </row>
    <row r="35" spans="1:11">
      <c r="A35" s="37"/>
      <c r="B35" s="13"/>
      <c r="D35" s="20"/>
    </row>
    <row r="36" spans="1:11">
      <c r="A36" s="38"/>
      <c r="B36" s="10"/>
      <c r="C36" s="10"/>
      <c r="D36" s="10"/>
    </row>
    <row r="37" spans="1:11">
      <c r="A37" s="5"/>
      <c r="C37" s="2"/>
      <c r="D37" s="2"/>
    </row>
    <row r="38" spans="1:11">
      <c r="A38" s="5"/>
      <c r="B38" s="39"/>
      <c r="C38" s="39"/>
      <c r="D38" s="39"/>
    </row>
    <row r="39" spans="1:11">
      <c r="A39" s="5"/>
      <c r="B39" s="39"/>
      <c r="C39" s="39"/>
      <c r="D39" s="40"/>
    </row>
    <row r="40" spans="1:11">
      <c r="A40" s="5"/>
      <c r="B40" s="41"/>
      <c r="C40" s="39"/>
      <c r="D40" s="40"/>
    </row>
    <row r="41" spans="1:11">
      <c r="A41" s="5"/>
      <c r="B41" s="42"/>
      <c r="C41" s="42"/>
      <c r="D41" s="42"/>
    </row>
    <row r="42" spans="1:11">
      <c r="A42" s="5"/>
      <c r="B42" s="13"/>
      <c r="D42" s="43"/>
      <c r="E42" s="44"/>
    </row>
    <row r="43" spans="1:11">
      <c r="A43" s="5"/>
      <c r="B43" s="13"/>
      <c r="D43" s="43"/>
    </row>
    <row r="44" spans="1:11">
      <c r="A44" s="5"/>
      <c r="B44" s="13"/>
      <c r="D44" s="43"/>
    </row>
    <row r="45" spans="1:11">
      <c r="A45" s="5"/>
      <c r="B45" s="13"/>
      <c r="D45" s="43"/>
    </row>
    <row r="46" spans="1:11">
      <c r="A46" s="5"/>
      <c r="D46" s="20"/>
    </row>
    <row r="47" spans="1:11">
      <c r="A47" s="5"/>
      <c r="B47" s="45"/>
      <c r="D47" s="20"/>
    </row>
    <row r="48" spans="1:11">
      <c r="A48" s="5"/>
      <c r="B48" s="45"/>
      <c r="D48" s="20"/>
    </row>
    <row r="49" spans="1:4">
      <c r="A49" s="5"/>
      <c r="B49" s="45"/>
      <c r="D49" s="20"/>
    </row>
    <row r="50" spans="1:4">
      <c r="A50" s="5"/>
      <c r="B50" s="45"/>
      <c r="D50" s="20"/>
    </row>
    <row r="51" spans="1:4">
      <c r="A51" s="5"/>
      <c r="B51" s="45"/>
      <c r="D51" s="20"/>
    </row>
    <row r="52" spans="1:4">
      <c r="A52" s="5"/>
      <c r="B52" s="45"/>
      <c r="D52" s="20"/>
    </row>
    <row r="53" spans="1:4">
      <c r="A53" s="5"/>
      <c r="B53" s="45"/>
      <c r="D53" s="20"/>
    </row>
    <row r="54" spans="1:4">
      <c r="A54" s="5"/>
      <c r="B54" s="45"/>
      <c r="D54" s="20"/>
    </row>
    <row r="55" spans="1:4">
      <c r="A55" s="5"/>
      <c r="B55" s="45"/>
      <c r="D55" s="20"/>
    </row>
    <row r="56" spans="1:4">
      <c r="A56" s="5"/>
      <c r="B56" s="45"/>
      <c r="D56" s="20"/>
    </row>
    <row r="57" spans="1:4">
      <c r="A57" s="5"/>
      <c r="B57" s="13"/>
      <c r="D57" s="20"/>
    </row>
    <row r="58" spans="1:4">
      <c r="A58" s="5"/>
      <c r="B58" s="13"/>
      <c r="D58" s="20"/>
    </row>
    <row r="59" spans="1:4">
      <c r="A59" s="5"/>
      <c r="B59" s="13"/>
      <c r="D59" s="20"/>
    </row>
    <row r="60" spans="1:4">
      <c r="A60" s="5"/>
      <c r="B60" s="13"/>
      <c r="D60" s="20"/>
    </row>
    <row r="61" spans="1:4">
      <c r="A61" s="5"/>
      <c r="B61" s="13"/>
      <c r="D61" s="20"/>
    </row>
    <row r="62" spans="1:4">
      <c r="A62" s="5"/>
      <c r="B62" s="8"/>
      <c r="D62" s="20"/>
    </row>
    <row r="63" spans="1:4">
      <c r="A63" s="5"/>
      <c r="B63" s="13"/>
    </row>
    <row r="64" spans="1:4">
      <c r="A64" s="5"/>
      <c r="B64" s="13"/>
    </row>
    <row r="65" spans="1:4">
      <c r="A65" s="5"/>
      <c r="B65" s="13"/>
      <c r="D65" s="43"/>
    </row>
    <row r="66" spans="1:4">
      <c r="A66" s="5"/>
      <c r="B66" s="13"/>
      <c r="D66" s="43"/>
    </row>
    <row r="67" spans="1:4">
      <c r="A67" s="5"/>
      <c r="B67" s="13"/>
      <c r="D67" s="43"/>
    </row>
    <row r="68" spans="1:4">
      <c r="A68" s="5"/>
      <c r="B68" s="13"/>
      <c r="D68" s="43"/>
    </row>
    <row r="69" spans="1:4">
      <c r="A69" s="5"/>
      <c r="B69" s="13"/>
      <c r="D69" s="20"/>
    </row>
    <row r="70" spans="1:4">
      <c r="A70" s="5"/>
      <c r="B70" s="13"/>
      <c r="D70" s="20"/>
    </row>
    <row r="71" spans="1:4">
      <c r="A71" s="5"/>
      <c r="B71" s="13"/>
      <c r="D71" s="20"/>
    </row>
    <row r="141" spans="1:11" s="5" customFormat="1">
      <c r="A141" s="2"/>
      <c r="B141" s="2"/>
      <c r="D141" s="11"/>
      <c r="E141" s="2"/>
      <c r="F141" s="2"/>
      <c r="G141" s="2"/>
      <c r="H141" s="2"/>
      <c r="I141" s="2"/>
      <c r="J141" s="2"/>
      <c r="K141" s="2"/>
    </row>
    <row r="152" spans="5:11">
      <c r="E152" s="5"/>
      <c r="F152" s="5"/>
      <c r="G152" s="5"/>
      <c r="H152" s="5"/>
      <c r="I152" s="5"/>
      <c r="J152" s="5"/>
      <c r="K152" s="5"/>
    </row>
  </sheetData>
  <mergeCells count="3">
    <mergeCell ref="A1:E1"/>
    <mergeCell ref="A2:E2"/>
    <mergeCell ref="A3:E3"/>
  </mergeCells>
  <pageMargins left="0.5" right="0.25" top="1" bottom="1" header="0.5" footer="0.5"/>
  <pageSetup scale="58" firstPageNumber="7" orientation="portrait" r:id="rId1"/>
  <headerFooter alignWithMargins="0">
    <oddHeader xml:space="preserve">&amp;C&amp;"Times New Roman,Regular"&amp;KFF0000CUI//PRIV&amp;K000000
FOR SETTLEMENT PURPOSES ONLY 
SUBJECT TO RULES 602 AND 606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9FF02-B9DF-463F-A0A1-9425CAE812C2}">
  <dimension ref="A1"/>
  <sheetViews>
    <sheetView topLeftCell="A2" zoomScale="80" zoomScaleNormal="80" workbookViewId="0">
      <selection activeCell="H28" sqref="H28"/>
    </sheetView>
  </sheetViews>
  <sheetFormatPr defaultRowHeight="1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78A6-35AE-48F3-9995-FFD2DDB90674}">
  <sheetPr>
    <pageSetUpPr fitToPage="1"/>
  </sheetPr>
  <dimension ref="A1:G33"/>
  <sheetViews>
    <sheetView zoomScale="80" zoomScaleNormal="80" zoomScaleSheetLayoutView="70" workbookViewId="0">
      <selection activeCell="H28" sqref="H28"/>
    </sheetView>
  </sheetViews>
  <sheetFormatPr defaultColWidth="7.6328125" defaultRowHeight="13.2"/>
  <cols>
    <col min="1" max="1" width="8.7265625" style="47" customWidth="1"/>
    <col min="2" max="2" width="7.81640625" style="47" customWidth="1"/>
    <col min="3" max="3" width="41.36328125" style="47" customWidth="1"/>
    <col min="4" max="4" width="7.7265625" style="47" bestFit="1" customWidth="1"/>
    <col min="5" max="5" width="13.90625" style="47" customWidth="1"/>
    <col min="6" max="6" width="16.36328125" style="47" customWidth="1"/>
    <col min="7" max="7" width="9.90625" style="47" customWidth="1"/>
    <col min="8" max="12" width="10.36328125" style="47" customWidth="1"/>
    <col min="13" max="16384" width="7.6328125" style="47"/>
  </cols>
  <sheetData>
    <row r="1" spans="1:6" ht="12.75" customHeight="1">
      <c r="A1" s="46" t="s">
        <v>49</v>
      </c>
      <c r="B1" s="46"/>
      <c r="C1" s="46"/>
      <c r="D1" s="46"/>
      <c r="E1" s="46"/>
    </row>
    <row r="2" spans="1:6" ht="12.75" customHeight="1">
      <c r="A2" s="46" t="s">
        <v>50</v>
      </c>
      <c r="B2" s="46"/>
      <c r="C2" s="46"/>
      <c r="D2" s="46"/>
      <c r="E2" s="46"/>
      <c r="F2" s="46"/>
    </row>
    <row r="3" spans="1:6" ht="12.75" customHeight="1">
      <c r="A3" s="46"/>
      <c r="B3" s="46"/>
      <c r="C3" s="46"/>
      <c r="D3" s="46"/>
      <c r="E3" s="48"/>
    </row>
    <row r="4" spans="1:6" ht="12.75" customHeight="1">
      <c r="A4" s="46" t="s">
        <v>51</v>
      </c>
      <c r="B4" s="46"/>
      <c r="C4" s="46"/>
      <c r="D4" s="46"/>
      <c r="E4" s="46"/>
    </row>
    <row r="5" spans="1:6">
      <c r="F5" s="49"/>
    </row>
    <row r="6" spans="1:6">
      <c r="A6" s="46" t="s">
        <v>52</v>
      </c>
      <c r="F6" s="49"/>
    </row>
    <row r="7" spans="1:6">
      <c r="F7" s="49"/>
    </row>
    <row r="8" spans="1:6">
      <c r="F8" s="49"/>
    </row>
    <row r="9" spans="1:6">
      <c r="A9" s="49" t="s">
        <v>53</v>
      </c>
      <c r="B9" s="49"/>
      <c r="C9" s="49"/>
      <c r="D9" s="49" t="s">
        <v>54</v>
      </c>
      <c r="E9" s="49"/>
      <c r="F9" s="49" t="s">
        <v>0</v>
      </c>
    </row>
    <row r="10" spans="1:6">
      <c r="A10" s="50" t="s">
        <v>55</v>
      </c>
      <c r="B10" s="50" t="s">
        <v>56</v>
      </c>
      <c r="C10" s="50" t="s">
        <v>4</v>
      </c>
      <c r="D10" s="51" t="s">
        <v>57</v>
      </c>
      <c r="E10" s="51" t="s">
        <v>58</v>
      </c>
      <c r="F10" s="50" t="s">
        <v>59</v>
      </c>
    </row>
    <row r="11" spans="1:6">
      <c r="B11" s="52" t="s">
        <v>60</v>
      </c>
      <c r="C11" s="52" t="s">
        <v>61</v>
      </c>
      <c r="D11" s="52" t="s">
        <v>62</v>
      </c>
      <c r="E11" s="52" t="s">
        <v>63</v>
      </c>
      <c r="F11" s="52" t="s">
        <v>64</v>
      </c>
    </row>
    <row r="13" spans="1:6">
      <c r="A13" s="52">
        <v>1</v>
      </c>
      <c r="B13" s="53" t="s">
        <v>26</v>
      </c>
      <c r="C13" s="53" t="s">
        <v>65</v>
      </c>
      <c r="D13" s="54" t="s">
        <v>66</v>
      </c>
      <c r="E13" s="67">
        <v>93031</v>
      </c>
      <c r="F13" s="67">
        <v>18341.09</v>
      </c>
    </row>
    <row r="14" spans="1:6">
      <c r="A14" s="52">
        <f t="shared" ref="A14:A30" si="0">A13+1</f>
        <v>2</v>
      </c>
      <c r="B14" s="53" t="s">
        <v>26</v>
      </c>
      <c r="C14" s="53" t="s">
        <v>67</v>
      </c>
      <c r="D14" s="54" t="s">
        <v>68</v>
      </c>
      <c r="E14" s="67">
        <v>1950051</v>
      </c>
      <c r="F14" s="67" t="s">
        <v>86</v>
      </c>
    </row>
    <row r="15" spans="1:6">
      <c r="A15" s="52">
        <f t="shared" si="0"/>
        <v>3</v>
      </c>
      <c r="B15" s="53" t="s">
        <v>26</v>
      </c>
      <c r="C15" s="53" t="s">
        <v>69</v>
      </c>
      <c r="D15" s="55" t="s">
        <v>70</v>
      </c>
      <c r="E15" s="67">
        <v>324332</v>
      </c>
      <c r="F15" s="67">
        <v>122850</v>
      </c>
    </row>
    <row r="16" spans="1:6">
      <c r="A16" s="52">
        <f t="shared" si="0"/>
        <v>4</v>
      </c>
      <c r="B16" s="53" t="s">
        <v>26</v>
      </c>
      <c r="C16" s="53" t="s">
        <v>71</v>
      </c>
      <c r="D16" s="54" t="s">
        <v>72</v>
      </c>
      <c r="E16" s="67"/>
      <c r="F16" s="67"/>
    </row>
    <row r="17" spans="1:7">
      <c r="A17" s="52">
        <f t="shared" si="0"/>
        <v>5</v>
      </c>
      <c r="B17" s="53" t="s">
        <v>26</v>
      </c>
      <c r="C17" s="53" t="s">
        <v>73</v>
      </c>
      <c r="D17" s="54" t="s">
        <v>74</v>
      </c>
      <c r="E17" s="67"/>
      <c r="F17" s="67"/>
    </row>
    <row r="18" spans="1:7">
      <c r="A18" s="52">
        <f t="shared" si="0"/>
        <v>6</v>
      </c>
      <c r="B18" s="53" t="s">
        <v>75</v>
      </c>
      <c r="C18" s="53" t="s">
        <v>76</v>
      </c>
      <c r="D18" s="54" t="s">
        <v>77</v>
      </c>
      <c r="E18" s="67">
        <v>0</v>
      </c>
      <c r="F18" s="67">
        <v>0</v>
      </c>
    </row>
    <row r="19" spans="1:7">
      <c r="A19" s="52">
        <f t="shared" si="0"/>
        <v>7</v>
      </c>
      <c r="B19" s="53" t="s">
        <v>75</v>
      </c>
      <c r="C19" s="53" t="s">
        <v>78</v>
      </c>
      <c r="D19" s="54" t="s">
        <v>79</v>
      </c>
      <c r="E19" s="67">
        <v>583447</v>
      </c>
      <c r="F19" s="67">
        <v>197536.47</v>
      </c>
    </row>
    <row r="20" spans="1:7">
      <c r="A20" s="52">
        <f t="shared" si="0"/>
        <v>8</v>
      </c>
      <c r="B20" s="53" t="s">
        <v>75</v>
      </c>
      <c r="C20" s="53" t="s">
        <v>73</v>
      </c>
      <c r="D20" s="54" t="s">
        <v>74</v>
      </c>
      <c r="E20" s="67">
        <v>8560</v>
      </c>
      <c r="F20" s="67">
        <v>2780.16</v>
      </c>
    </row>
    <row r="21" spans="1:7">
      <c r="A21" s="52">
        <f t="shared" si="0"/>
        <v>9</v>
      </c>
      <c r="C21" s="47" t="s">
        <v>80</v>
      </c>
      <c r="E21" s="56"/>
      <c r="F21" s="56">
        <f>SUM(F13:F20)</f>
        <v>341507.72</v>
      </c>
    </row>
    <row r="22" spans="1:7">
      <c r="A22" s="52">
        <f t="shared" si="0"/>
        <v>10</v>
      </c>
      <c r="E22" s="57"/>
      <c r="F22" s="58"/>
    </row>
    <row r="23" spans="1:7" ht="13.8" thickBot="1">
      <c r="A23" s="52">
        <f t="shared" si="0"/>
        <v>11</v>
      </c>
      <c r="B23" s="46" t="s">
        <v>81</v>
      </c>
      <c r="E23" s="56"/>
      <c r="F23" s="58"/>
    </row>
    <row r="24" spans="1:7" ht="13.8" thickBot="1">
      <c r="A24" s="52">
        <f t="shared" si="0"/>
        <v>12</v>
      </c>
      <c r="B24" s="47" t="s">
        <v>75</v>
      </c>
      <c r="F24" s="59">
        <f>SUMIF($B$13:$B$20,$B$24,F13:F20)</f>
        <v>200316.63</v>
      </c>
    </row>
    <row r="25" spans="1:7">
      <c r="A25" s="52">
        <f t="shared" si="0"/>
        <v>13</v>
      </c>
      <c r="B25" s="47" t="s">
        <v>26</v>
      </c>
      <c r="E25" s="57"/>
      <c r="F25" s="56">
        <f>SUMIF($B$13:$B$20,$B$25,F13:F20)</f>
        <v>141191.09</v>
      </c>
    </row>
    <row r="26" spans="1:7">
      <c r="A26" s="52">
        <f t="shared" si="0"/>
        <v>14</v>
      </c>
      <c r="B26" s="47" t="s">
        <v>80</v>
      </c>
      <c r="F26" s="56">
        <f>SUM(F24:F25)</f>
        <v>341507.72</v>
      </c>
    </row>
    <row r="27" spans="1:7">
      <c r="A27" s="52">
        <f t="shared" si="0"/>
        <v>15</v>
      </c>
      <c r="F27" s="58"/>
      <c r="G27" s="60"/>
    </row>
    <row r="28" spans="1:7">
      <c r="A28" s="52">
        <f t="shared" si="0"/>
        <v>16</v>
      </c>
      <c r="B28" s="61" t="s">
        <v>82</v>
      </c>
      <c r="G28" s="60"/>
    </row>
    <row r="29" spans="1:7" ht="30.75" customHeight="1">
      <c r="A29" s="62">
        <f t="shared" si="0"/>
        <v>17</v>
      </c>
      <c r="B29" s="63" t="s">
        <v>26</v>
      </c>
      <c r="C29" s="70" t="s">
        <v>83</v>
      </c>
      <c r="D29" s="70"/>
      <c r="E29" s="70"/>
      <c r="F29" s="70"/>
      <c r="G29" s="60"/>
    </row>
    <row r="30" spans="1:7" ht="33.75" customHeight="1">
      <c r="A30" s="62">
        <f t="shared" si="0"/>
        <v>18</v>
      </c>
      <c r="B30" s="63" t="s">
        <v>75</v>
      </c>
      <c r="C30" s="70" t="s">
        <v>84</v>
      </c>
      <c r="D30" s="70"/>
      <c r="E30" s="70"/>
      <c r="F30" s="70"/>
    </row>
    <row r="31" spans="1:7">
      <c r="A31" s="64" t="s">
        <v>85</v>
      </c>
    </row>
    <row r="32" spans="1:7" ht="67.2" customHeight="1">
      <c r="A32" s="70" t="s">
        <v>87</v>
      </c>
      <c r="B32" s="70"/>
      <c r="C32" s="70"/>
      <c r="D32" s="70"/>
      <c r="E32" s="70"/>
      <c r="F32" s="70"/>
    </row>
    <row r="33" spans="1:6" s="65" customFormat="1" ht="27.75" customHeight="1">
      <c r="A33" s="47"/>
      <c r="B33" s="47"/>
      <c r="C33" s="47"/>
      <c r="D33" s="47"/>
      <c r="E33" s="47"/>
      <c r="F33" s="47"/>
    </row>
  </sheetData>
  <mergeCells count="3">
    <mergeCell ref="C29:F29"/>
    <mergeCell ref="C30:F30"/>
    <mergeCell ref="A32:F32"/>
  </mergeCells>
  <pageMargins left="0.75" right="0.5" top="0.75" bottom="0.75" header="0.5" footer="0.5"/>
  <pageSetup scale="93" firstPageNumber="7" orientation="landscape" r:id="rId1"/>
  <headerFooter alignWithMargins="0">
    <oddHeader>&amp;RPage &amp;P of &amp;N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0D18FA96E10A4EA3061C5AFC12A035" ma:contentTypeVersion="4" ma:contentTypeDescription="Create a new document." ma:contentTypeScope="" ma:versionID="4097de86245d30810914feebc0364665">
  <xsd:schema xmlns:xsd="http://www.w3.org/2001/XMLSchema" xmlns:xs="http://www.w3.org/2001/XMLSchema" xmlns:p="http://schemas.microsoft.com/office/2006/metadata/properties" xmlns:ns2="97dbe3e7-cb9c-4b7c-8260-bd0b660afa3c" targetNamespace="http://schemas.microsoft.com/office/2006/metadata/properties" ma:root="true" ma:fieldsID="9b30b51c9dce4e7510d5968ce31fbf1d" ns2:_="">
    <xsd:import namespace="97dbe3e7-cb9c-4b7c-8260-bd0b660afa3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be3e7-cb9c-4b7c-8260-bd0b660afa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C702E5-A19B-4455-BC9A-88282555F165}"/>
</file>

<file path=customXml/itemProps2.xml><?xml version="1.0" encoding="utf-8"?>
<ds:datastoreItem xmlns:ds="http://schemas.openxmlformats.org/officeDocument/2006/customXml" ds:itemID="{9966EBD8-172D-4D8E-BA20-B025ED5BC32B}"/>
</file>

<file path=customXml/itemProps3.xml><?xml version="1.0" encoding="utf-8"?>
<ds:datastoreItem xmlns:ds="http://schemas.openxmlformats.org/officeDocument/2006/customXml" ds:itemID="{F0C68DC2-480A-41CD-A31D-8CC795A82B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Schedule 1</vt:lpstr>
      <vt:lpstr>FF1 pg 321</vt:lpstr>
      <vt:lpstr>Sch 1 Workpaper</vt:lpstr>
      <vt:lpstr>'Sch 1 Workpaper'!Print_Area</vt:lpstr>
      <vt:lpstr>'Sch 1 Workpaper'!Print_Titles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Lever, Henry</dc:creator>
  <cp:lastModifiedBy>Lever, Henry</cp:lastModifiedBy>
  <dcterms:created xsi:type="dcterms:W3CDTF">2024-04-18T18:41:47Z</dcterms:created>
  <dcterms:modified xsi:type="dcterms:W3CDTF">2024-10-11T19:43:44Z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0x010100F40D18FA96E10A4EA3061C5AFC12A035</vt:lpwstr>
  </property>
</Properties>
</file>