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5\2025 True-Up\Files to OASIS\"/>
    </mc:Choice>
  </mc:AlternateContent>
  <xr:revisionPtr revIDLastSave="0" documentId="13_ncr:1_{B50BC85C-FCCA-4AC5-82C1-56AAC752C060}" xr6:coauthVersionLast="47" xr6:coauthVersionMax="47" xr10:uidLastSave="{00000000-0000-0000-0000-000000000000}"/>
  <bookViews>
    <workbookView xWindow="-108" yWindow="-108" windowWidth="23256" windowHeight="13896" xr2:uid="{583259E7-2455-4A9C-9E52-4B879EC9F67A}"/>
  </bookViews>
  <sheets>
    <sheet name="Schedule 1" sheetId="1" r:id="rId1"/>
    <sheet name="2025 FF1 Pg 321" sheetId="5" r:id="rId2"/>
    <sheet name="Sch 1 Workpaper" sheetId="4" r:id="rId3"/>
  </sheets>
  <definedNames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CBAR" hidden="1">#REF!</definedName>
    <definedName name="__123Graph_DBAR" hidden="1">#REF!</definedName>
    <definedName name="__123Graph_EBAR" hidden="1">#REF!</definedName>
    <definedName name="__123Graph_FBA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FEB01" hidden="1">{#N/A,#N/A,FALSE,"EMPPAY"}</definedName>
    <definedName name="_Fill" hidden="1">#REF!</definedName>
    <definedName name="_JAN01" hidden="1">{#N/A,#N/A,FALSE,"EMPPAY"}</definedName>
    <definedName name="_JAN2001" hidden="1">{#N/A,#N/A,FALSE,"EMPPAY"}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lignment" hidden="1">"a1"</definedName>
    <definedName name="AS2DocOpenMode" hidden="1">"AS2DocumentEdit"</definedName>
    <definedName name="CE">#REF!</definedName>
    <definedName name="CEA">#REF!</definedName>
    <definedName name="ClientMatter" hidden="1">"b1"</definedName>
    <definedName name="DA">1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FEB00" hidden="1">{#N/A,#N/A,FALSE,"ARREC"}</definedName>
    <definedName name="GP">#REF!</definedName>
    <definedName name="Library" hidden="1">"a1"</definedName>
    <definedName name="MAY" hidden="1">{#N/A,#N/A,FALSE,"EMPPAY"}</definedName>
    <definedName name="NA">0</definedName>
    <definedName name="NP">#REF!</definedName>
    <definedName name="NPA">#REF!</definedName>
    <definedName name="_xlnm.Print_Area" localSheetId="2">'Sch 1 Workpaper'!$A$1:$F$32</definedName>
    <definedName name="_xlnm.Print_Area">#REF!</definedName>
    <definedName name="_xlnm.Print_Titles" localSheetId="2">'Sch 1 Workpaper'!$1:$3</definedName>
    <definedName name="ROR">#REF!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1</definedName>
    <definedName name="Time" hidden="1">"b1"</definedName>
    <definedName name="TP">#REF!</definedName>
    <definedName name="TPA">#REF!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EMPPAY." hidden="1">{#N/A,#N/A,FALSE,"EMPPAY"}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S">#REF!</definedName>
    <definedName name="WSA">#REF!</definedName>
    <definedName name="xx" hidden="1">{#N/A,#N/A,FALSE,"EMPPAY"}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4" i="4"/>
  <c r="D9" i="1" l="1"/>
  <c r="D15" i="1" s="1"/>
  <c r="F25" i="4"/>
  <c r="D17" i="1"/>
  <c r="F21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D19" i="1" l="1"/>
  <c r="D26" i="1" s="1"/>
  <c r="D28" i="1" s="1"/>
  <c r="D27" i="1" l="1"/>
  <c r="D29" i="1"/>
  <c r="D31" i="1" s="1"/>
  <c r="D30" i="1"/>
  <c r="D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Stensland, April</author>
  </authors>
  <commentList>
    <comment ref="E20" authorId="0" shapeId="0" xr:uid="{2B7807CC-197D-4893-877C-E844642368EA}">
      <text>
        <r>
          <rPr>
            <b/>
            <sz val="9"/>
            <color indexed="81"/>
            <rFont val="Tahoma"/>
            <family val="2"/>
          </rPr>
          <t>Stensland, April:</t>
        </r>
        <r>
          <rPr>
            <sz val="9"/>
            <color indexed="81"/>
            <rFont val="Tahoma"/>
            <family val="2"/>
          </rPr>
          <t xml:space="preserve">
westconnect</t>
        </r>
      </text>
    </comment>
  </commentList>
</comments>
</file>

<file path=xl/sharedStrings.xml><?xml version="1.0" encoding="utf-8"?>
<sst xmlns="http://schemas.openxmlformats.org/spreadsheetml/2006/main" count="106" uniqueCount="88">
  <si>
    <t>Schedule 1</t>
  </si>
  <si>
    <t>Ancillary Services, Schedule No. 1 - Scheduling System Control and Dispatch Service</t>
  </si>
  <si>
    <t>Page 1</t>
  </si>
  <si>
    <t>Line No.</t>
  </si>
  <si>
    <t>Description</t>
  </si>
  <si>
    <t>Reference</t>
  </si>
  <si>
    <t>Amount</t>
  </si>
  <si>
    <t>Revenue Requirement</t>
  </si>
  <si>
    <t>Total Load Dispatch and Scheduling (Account 561)</t>
  </si>
  <si>
    <t>321.85-92.b</t>
  </si>
  <si>
    <t>Less:  Scheduling, System Control &amp; Dispatch Services (Account 561.4)</t>
  </si>
  <si>
    <t>321.88.b</t>
  </si>
  <si>
    <t>Less: Reliability, Planning and Standards Development (Account 561.5)</t>
  </si>
  <si>
    <t>321.89.b</t>
  </si>
  <si>
    <t>Less: Transmission Service Studies (Account 561.6)</t>
  </si>
  <si>
    <t>321.90.b</t>
  </si>
  <si>
    <t>Less: Generation Interconnection Studies (Account 561.7)</t>
  </si>
  <si>
    <t>321.91.b</t>
  </si>
  <si>
    <t>Less: Reliability, Planning &amp; Standards Development Services (Account 561.8)</t>
  </si>
  <si>
    <t>321.92.b</t>
  </si>
  <si>
    <t>Total 561 Costs for Schedule 1 Annual Rev Req</t>
  </si>
  <si>
    <t>Line 2 less Lines 3 through 7</t>
  </si>
  <si>
    <t>Less:  Schedule 1 Point to Point Revenues</t>
  </si>
  <si>
    <t>398.1.g</t>
  </si>
  <si>
    <t>Actual Schedule 1 Annual Rev Req (before True Up)</t>
  </si>
  <si>
    <t>Line 8 less Line 10</t>
  </si>
  <si>
    <t>Divisor</t>
  </si>
  <si>
    <t xml:space="preserve">   Divisor (kW)</t>
  </si>
  <si>
    <t>(Worksheet P3, Line 15)</t>
  </si>
  <si>
    <t>Rates</t>
  </si>
  <si>
    <t xml:space="preserve">   Annual</t>
  </si>
  <si>
    <t>/kW-year</t>
  </si>
  <si>
    <t xml:space="preserve">   Monthly</t>
  </si>
  <si>
    <t>12 months/year</t>
  </si>
  <si>
    <t>/kW-month</t>
  </si>
  <si>
    <t xml:space="preserve">   Weekly</t>
  </si>
  <si>
    <t>52 weeks/year</t>
  </si>
  <si>
    <t>/kW-week</t>
  </si>
  <si>
    <t xml:space="preserve">   Daily On-Peak</t>
  </si>
  <si>
    <t>6 days/week</t>
  </si>
  <si>
    <t>/kW-day</t>
  </si>
  <si>
    <t xml:space="preserve">   Daily Off-Peak</t>
  </si>
  <si>
    <t>7 days/week</t>
  </si>
  <si>
    <t xml:space="preserve">   Hourly On-Peak</t>
  </si>
  <si>
    <t>16 hours/day</t>
  </si>
  <si>
    <t>/MW-hour</t>
  </si>
  <si>
    <t xml:space="preserve">   Hourly Off-Peak</t>
  </si>
  <si>
    <t>24 hours/day</t>
  </si>
  <si>
    <t>Black Hills Colorado Electric</t>
  </si>
  <si>
    <t>Schedule 1 Workpaper</t>
  </si>
  <si>
    <t>Ancillary Service Schedule 1 Revenues (Detail)</t>
  </si>
  <si>
    <t>Actuals</t>
  </si>
  <si>
    <t>Line</t>
  </si>
  <si>
    <t xml:space="preserve">Service </t>
  </si>
  <si>
    <t>No.</t>
  </si>
  <si>
    <t xml:space="preserve">Type </t>
  </si>
  <si>
    <t>Type</t>
  </si>
  <si>
    <t>MW</t>
  </si>
  <si>
    <t>Revenue ($)</t>
  </si>
  <si>
    <t>(a)</t>
  </si>
  <si>
    <t>(b)</t>
  </si>
  <si>
    <t>(c)</t>
  </si>
  <si>
    <t>(d)</t>
  </si>
  <si>
    <t>(e)</t>
  </si>
  <si>
    <t>Firm Network Service for Others</t>
  </si>
  <si>
    <t>FNO</t>
  </si>
  <si>
    <t>Firm Network Service for Self</t>
  </si>
  <si>
    <t>FNS</t>
  </si>
  <si>
    <t>n/a</t>
  </si>
  <si>
    <t>Long-Term Firm Point to Point Transmission Service</t>
  </si>
  <si>
    <t>LFP</t>
  </si>
  <si>
    <t>Other Long-Term Firm Transmission Service</t>
  </si>
  <si>
    <t>OLF</t>
  </si>
  <si>
    <t>Other Transmission Service</t>
  </si>
  <si>
    <t>OS</t>
  </si>
  <si>
    <t>Credit</t>
  </si>
  <si>
    <t>Short-Term Firm Point to Point Transmission Reservation</t>
  </si>
  <si>
    <t>SFP</t>
  </si>
  <si>
    <t>Non-Firm Transmission Service</t>
  </si>
  <si>
    <t>NF</t>
  </si>
  <si>
    <t>Total (1)</t>
  </si>
  <si>
    <t>Summarized by Type:</t>
  </si>
  <si>
    <t>Description of Revenue Types:</t>
  </si>
  <si>
    <t>Transmission Customers are not given a credit for Schedule 1 revenues associated with these service categories, as these types of service are included in the rate divisor for Attachment H and Schedule 1.</t>
  </si>
  <si>
    <t>Transmission Customers are given a credit for Schedule 1 revenues associated with these service categories, as these types of service are not included in the rate divisor for Attachment H or Schedule 1.</t>
  </si>
  <si>
    <t>Note</t>
  </si>
  <si>
    <t>1. Columns (b), (c) and (d) are sourced from FERC Form 1 page 328.  Schedule 1 Ancillary Service Revenue is not reported by service type in the FF1 and the breakdown in column (e) is from Company Records.
2. Workpaper line 2 reads NA because Colorado retail customers pay for transmission under bundled retail rates.</t>
  </si>
  <si>
    <t>Black Hills Colorado Electric,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</si>
</sst>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</numFmts>
  <fonts count="1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000099"/>
      <name val="Times New Roman"/>
      <family val="1"/>
    </font>
    <font>
      <sz val="12"/>
      <name val="Garamond"/>
      <family val="1"/>
    </font>
    <font>
      <sz val="10"/>
      <color indexed="8"/>
      <name val="Times New Roman"/>
      <family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4" quotePrefix="1" applyFont="1"/>
    <xf numFmtId="0" fontId="4" fillId="0" borderId="0" xfId="4" applyFont="1"/>
    <xf numFmtId="0" fontId="4" fillId="0" borderId="0" xfId="4" applyFont="1" applyAlignment="1">
      <alignment horizontal="center"/>
    </xf>
    <xf numFmtId="37" fontId="4" fillId="0" borderId="0" xfId="4" applyNumberFormat="1" applyFont="1" applyAlignment="1">
      <alignment horizontal="right"/>
    </xf>
    <xf numFmtId="37" fontId="4" fillId="0" borderId="0" xfId="4" applyNumberFormat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37" fontId="5" fillId="0" borderId="0" xfId="4" applyNumberFormat="1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1" xfId="4" applyFont="1" applyBorder="1"/>
    <xf numFmtId="0" fontId="4" fillId="0" borderId="0" xfId="4" applyFont="1" applyAlignment="1">
      <alignment horizontal="left" indent="1"/>
    </xf>
    <xf numFmtId="164" fontId="6" fillId="2" borderId="0" xfId="2" applyNumberFormat="1" applyFont="1" applyFill="1"/>
    <xf numFmtId="0" fontId="4" fillId="0" borderId="0" xfId="4" applyFont="1" applyAlignment="1">
      <alignment horizontal="left" indent="2"/>
    </xf>
    <xf numFmtId="0" fontId="8" fillId="0" borderId="0" xfId="5" applyFont="1" applyAlignment="1">
      <alignment horizontal="left" indent="2"/>
    </xf>
    <xf numFmtId="0" fontId="4" fillId="0" borderId="2" xfId="4" applyFont="1" applyBorder="1" applyAlignment="1">
      <alignment horizontal="left" indent="1"/>
    </xf>
    <xf numFmtId="0" fontId="4" fillId="0" borderId="2" xfId="4" applyFont="1" applyBorder="1" applyAlignment="1">
      <alignment horizontal="left"/>
    </xf>
    <xf numFmtId="164" fontId="4" fillId="0" borderId="2" xfId="2" applyNumberFormat="1" applyFont="1" applyFill="1" applyBorder="1"/>
    <xf numFmtId="5" fontId="4" fillId="0" borderId="0" xfId="4" applyNumberFormat="1" applyFont="1"/>
    <xf numFmtId="164" fontId="4" fillId="0" borderId="3" xfId="4" applyNumberFormat="1" applyFont="1" applyBorder="1"/>
    <xf numFmtId="164" fontId="4" fillId="0" borderId="0" xfId="4" applyNumberFormat="1" applyFont="1"/>
    <xf numFmtId="0" fontId="3" fillId="0" borderId="0" xfId="6" applyFont="1" applyAlignment="1">
      <alignment horizontal="left"/>
    </xf>
    <xf numFmtId="0" fontId="4" fillId="0" borderId="0" xfId="6" applyFont="1" applyAlignment="1">
      <alignment horizontal="left"/>
    </xf>
    <xf numFmtId="0" fontId="4" fillId="0" borderId="0" xfId="6" applyFont="1"/>
    <xf numFmtId="0" fontId="4" fillId="0" borderId="0" xfId="6" applyFont="1" applyAlignment="1">
      <alignment horizontal="center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165" fontId="4" fillId="3" borderId="0" xfId="1" applyNumberFormat="1" applyFont="1" applyFill="1" applyAlignment="1"/>
    <xf numFmtId="44" fontId="4" fillId="0" borderId="0" xfId="2" applyFont="1" applyAlignment="1" applyProtection="1">
      <protection locked="0"/>
    </xf>
    <xf numFmtId="166" fontId="4" fillId="0" borderId="0" xfId="2" applyNumberFormat="1" applyFont="1" applyAlignment="1" applyProtection="1">
      <protection locked="0"/>
    </xf>
    <xf numFmtId="0" fontId="9" fillId="0" borderId="0" xfId="7" applyFont="1"/>
    <xf numFmtId="0" fontId="2" fillId="0" borderId="0" xfId="7"/>
    <xf numFmtId="0" fontId="10" fillId="0" borderId="0" xfId="7" applyFont="1"/>
    <xf numFmtId="0" fontId="9" fillId="0" borderId="0" xfId="7" applyFont="1" applyAlignment="1">
      <alignment horizontal="center"/>
    </xf>
    <xf numFmtId="0" fontId="9" fillId="0" borderId="4" xfId="7" applyFont="1" applyBorder="1" applyAlignment="1">
      <alignment horizontal="center"/>
    </xf>
    <xf numFmtId="0" fontId="9" fillId="0" borderId="4" xfId="8" applyFont="1" applyBorder="1" applyAlignment="1">
      <alignment horizontal="center"/>
    </xf>
    <xf numFmtId="0" fontId="2" fillId="0" borderId="0" xfId="7" applyAlignment="1">
      <alignment horizontal="center"/>
    </xf>
    <xf numFmtId="0" fontId="11" fillId="4" borderId="1" xfId="9" applyFont="1" applyFill="1" applyBorder="1"/>
    <xf numFmtId="0" fontId="11" fillId="4" borderId="1" xfId="9" applyFont="1" applyFill="1" applyBorder="1" applyAlignment="1">
      <alignment horizontal="center"/>
    </xf>
    <xf numFmtId="165" fontId="11" fillId="2" borderId="1" xfId="10" applyNumberFormat="1" applyFont="1" applyFill="1" applyBorder="1"/>
    <xf numFmtId="0" fontId="11" fillId="4" borderId="1" xfId="8" applyFont="1" applyFill="1" applyBorder="1" applyAlignment="1">
      <alignment horizontal="center"/>
    </xf>
    <xf numFmtId="37" fontId="2" fillId="0" borderId="0" xfId="7" applyNumberFormat="1"/>
    <xf numFmtId="165" fontId="2" fillId="0" borderId="0" xfId="7" applyNumberFormat="1"/>
    <xf numFmtId="39" fontId="2" fillId="0" borderId="0" xfId="7" applyNumberFormat="1"/>
    <xf numFmtId="37" fontId="2" fillId="0" borderId="5" xfId="7" applyNumberFormat="1" applyBorder="1"/>
    <xf numFmtId="0" fontId="11" fillId="0" borderId="0" xfId="7" applyFont="1"/>
    <xf numFmtId="0" fontId="12" fillId="0" borderId="0" xfId="7" applyFont="1"/>
    <xf numFmtId="0" fontId="2" fillId="0" borderId="0" xfId="7" applyAlignment="1">
      <alignment horizontal="center" vertical="top"/>
    </xf>
    <xf numFmtId="0" fontId="2" fillId="0" borderId="0" xfId="7" applyAlignment="1">
      <alignment horizontal="left" vertical="top"/>
    </xf>
    <xf numFmtId="0" fontId="12" fillId="0" borderId="0" xfId="7" applyFont="1" applyAlignment="1">
      <alignment horizontal="left"/>
    </xf>
    <xf numFmtId="0" fontId="2" fillId="0" borderId="0" xfId="7" applyAlignment="1">
      <alignment vertical="top"/>
    </xf>
    <xf numFmtId="0" fontId="3" fillId="0" borderId="0" xfId="3" applyFont="1" applyAlignment="1">
      <alignment horizontal="center"/>
    </xf>
    <xf numFmtId="49" fontId="3" fillId="0" borderId="0" xfId="3" applyNumberFormat="1" applyFont="1" applyAlignment="1">
      <alignment horizontal="center"/>
    </xf>
    <xf numFmtId="0" fontId="2" fillId="0" borderId="0" xfId="7" applyAlignment="1">
      <alignment horizontal="left" vertical="top" wrapText="1"/>
    </xf>
  </cellXfs>
  <cellStyles count="11">
    <cellStyle name="Comma" xfId="1" builtinId="3"/>
    <cellStyle name="Comma 2" xfId="10" xr:uid="{C3B52561-6B06-4758-BF5A-E8C685099F06}"/>
    <cellStyle name="Currency" xfId="2" builtinId="4"/>
    <cellStyle name="Normal" xfId="0" builtinId="0"/>
    <cellStyle name="Normal 10 10 7" xfId="9" xr:uid="{FE39AF61-6274-466F-9F13-2951B9912210}"/>
    <cellStyle name="Normal 2" xfId="7" xr:uid="{9B79AE63-7832-4382-B7D0-972AF1060FB8}"/>
    <cellStyle name="Normal 67" xfId="4" xr:uid="{D9B65E9E-5D96-477F-AA12-E87A4BC8FD83}"/>
    <cellStyle name="Normal_0112 No Link Exp" xfId="5" xr:uid="{503C1A38-79F5-4F9D-BB95-42A3311ABA48}"/>
    <cellStyle name="Normal_Duquesne Settled Fromula 10-3-07" xfId="6" xr:uid="{84B70E78-AC77-4654-815C-397CD0903FF9}"/>
    <cellStyle name="Normal_PRECorp2002HeintzResponse 8-21-03" xfId="3" xr:uid="{A76F1D50-5853-43FC-B863-F5A46596D0D4}"/>
    <cellStyle name="Normal_Revised Table 8 &amp; 22" xfId="8" xr:uid="{0F43649C-E558-4E24-8091-BDAA05E53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320040</xdr:colOff>
      <xdr:row>12</xdr:row>
      <xdr:rowOff>11949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52873-EC4B-4C4B-983F-647318E9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92840" cy="21150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</xdr:row>
      <xdr:rowOff>152400</xdr:rowOff>
    </xdr:from>
    <xdr:to>
      <xdr:col>18</xdr:col>
      <xdr:colOff>290297</xdr:colOff>
      <xdr:row>35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FFD4AD-4C7C-726A-FBC9-4A413F16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2038350"/>
          <a:ext cx="11253572" cy="408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80ADB1A-E458-4023-84DF-114C34B5A91B}"/>
            </a:ext>
          </a:extLst>
        </xdr:cNvPr>
        <xdr:cNvSpPr>
          <a:spLocks noChangeArrowheads="1" noChangeShapeType="1" noTextEdit="1"/>
        </xdr:cNvSpPr>
      </xdr:nvSpPr>
      <xdr:spPr bwMode="auto">
        <a:xfrm rot="-16056844">
          <a:off x="8039100" y="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Worksheet B</a:t>
          </a:r>
        </a:p>
        <a:p>
          <a:pPr algn="ctr" rtl="0">
            <a:buNone/>
          </a:pPr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Page 16 of 55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929A3CF7-6AC5-45BD-816B-91034D221F19}"/>
            </a:ext>
          </a:extLst>
        </xdr:cNvPr>
        <xdr:cNvSpPr>
          <a:spLocks noChangeArrowheads="1" noChangeShapeType="1" noTextEdit="1"/>
        </xdr:cNvSpPr>
      </xdr:nvSpPr>
      <xdr:spPr bwMode="auto">
        <a:xfrm rot="-16056844">
          <a:off x="8039100" y="6477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Worksheet B</a:t>
          </a:r>
        </a:p>
        <a:p>
          <a:pPr algn="ctr" rtl="0">
            <a:buNone/>
          </a:pPr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Page 18 of 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A992-B46A-4785-9888-AE3A8ACEC692}">
  <dimension ref="A1:E32"/>
  <sheetViews>
    <sheetView tabSelected="1" zoomScale="80" zoomScaleNormal="80" workbookViewId="0">
      <selection activeCell="H17" sqref="H17"/>
    </sheetView>
  </sheetViews>
  <sheetFormatPr defaultRowHeight="13.8" x14ac:dyDescent="0.25"/>
  <cols>
    <col min="1" max="1" width="8" bestFit="1" customWidth="1"/>
    <col min="2" max="2" width="65.6640625" bestFit="1" customWidth="1"/>
    <col min="3" max="3" width="23.44140625" bestFit="1" customWidth="1"/>
    <col min="4" max="4" width="13.44140625" customWidth="1"/>
    <col min="5" max="5" width="9.6640625" bestFit="1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</v>
      </c>
      <c r="B2" s="51"/>
      <c r="C2" s="51"/>
      <c r="D2" s="51"/>
      <c r="E2" s="51"/>
    </row>
    <row r="3" spans="1:5" x14ac:dyDescent="0.25">
      <c r="A3" s="52" t="s">
        <v>87</v>
      </c>
      <c r="B3" s="52"/>
      <c r="C3" s="52"/>
      <c r="D3" s="52"/>
      <c r="E3" s="52"/>
    </row>
    <row r="4" spans="1:5" x14ac:dyDescent="0.25">
      <c r="A4" s="1"/>
      <c r="B4" s="2"/>
      <c r="C4" s="3"/>
      <c r="D4" s="4" t="s">
        <v>2</v>
      </c>
      <c r="E4" s="4"/>
    </row>
    <row r="5" spans="1:5" x14ac:dyDescent="0.25">
      <c r="A5" s="2"/>
      <c r="B5" s="2"/>
      <c r="C5" s="3"/>
      <c r="D5" s="5"/>
      <c r="E5" s="2"/>
    </row>
    <row r="6" spans="1:5" x14ac:dyDescent="0.25">
      <c r="A6" s="6" t="s">
        <v>3</v>
      </c>
      <c r="B6" s="6" t="s">
        <v>4</v>
      </c>
      <c r="C6" s="7" t="s">
        <v>5</v>
      </c>
      <c r="D6" s="8" t="s">
        <v>6</v>
      </c>
      <c r="E6" s="2"/>
    </row>
    <row r="7" spans="1:5" x14ac:dyDescent="0.25">
      <c r="A7" s="2"/>
      <c r="B7" s="2"/>
      <c r="C7" s="9"/>
      <c r="D7" s="5"/>
      <c r="E7" s="2"/>
    </row>
    <row r="8" spans="1:5" x14ac:dyDescent="0.25">
      <c r="A8" s="3">
        <v>1</v>
      </c>
      <c r="B8" s="10" t="s">
        <v>7</v>
      </c>
      <c r="C8" s="9"/>
      <c r="D8" s="5"/>
      <c r="E8" s="2"/>
    </row>
    <row r="9" spans="1:5" x14ac:dyDescent="0.25">
      <c r="A9" s="3">
        <f>A8+1</f>
        <v>2</v>
      </c>
      <c r="B9" s="11" t="s">
        <v>8</v>
      </c>
      <c r="C9" s="9" t="s">
        <v>9</v>
      </c>
      <c r="D9" s="12">
        <f>96024+941999+13908+670488-4755+81272+129208</f>
        <v>1928144</v>
      </c>
      <c r="E9" s="2"/>
    </row>
    <row r="10" spans="1:5" x14ac:dyDescent="0.25">
      <c r="A10" s="3">
        <f t="shared" ref="A10:A32" si="0">A9+1</f>
        <v>3</v>
      </c>
      <c r="B10" s="13" t="s">
        <v>10</v>
      </c>
      <c r="C10" s="9" t="s">
        <v>11</v>
      </c>
      <c r="D10" s="12">
        <v>0</v>
      </c>
      <c r="E10" s="2"/>
    </row>
    <row r="11" spans="1:5" x14ac:dyDescent="0.25">
      <c r="A11" s="3">
        <f t="shared" si="0"/>
        <v>4</v>
      </c>
      <c r="B11" s="14" t="s">
        <v>12</v>
      </c>
      <c r="C11" s="9" t="s">
        <v>13</v>
      </c>
      <c r="D11" s="12">
        <v>670488</v>
      </c>
      <c r="E11" s="2"/>
    </row>
    <row r="12" spans="1:5" x14ac:dyDescent="0.25">
      <c r="A12" s="3">
        <f t="shared" si="0"/>
        <v>5</v>
      </c>
      <c r="B12" s="14" t="s">
        <v>14</v>
      </c>
      <c r="C12" s="9" t="s">
        <v>15</v>
      </c>
      <c r="D12" s="12">
        <v>-4755</v>
      </c>
      <c r="E12" s="2"/>
    </row>
    <row r="13" spans="1:5" x14ac:dyDescent="0.25">
      <c r="A13" s="3">
        <f t="shared" si="0"/>
        <v>6</v>
      </c>
      <c r="B13" s="14" t="s">
        <v>16</v>
      </c>
      <c r="C13" s="9" t="s">
        <v>17</v>
      </c>
      <c r="D13" s="12">
        <v>81272</v>
      </c>
      <c r="E13" s="2"/>
    </row>
    <row r="14" spans="1:5" x14ac:dyDescent="0.25">
      <c r="A14" s="3">
        <f t="shared" si="0"/>
        <v>7</v>
      </c>
      <c r="B14" s="14" t="s">
        <v>18</v>
      </c>
      <c r="C14" s="9" t="s">
        <v>19</v>
      </c>
      <c r="D14" s="12">
        <v>129208</v>
      </c>
      <c r="E14" s="2"/>
    </row>
    <row r="15" spans="1:5" x14ac:dyDescent="0.25">
      <c r="A15" s="3">
        <f t="shared" si="0"/>
        <v>8</v>
      </c>
      <c r="B15" s="15" t="s">
        <v>20</v>
      </c>
      <c r="C15" s="16" t="s">
        <v>21</v>
      </c>
      <c r="D15" s="17">
        <f>D9-D10-D11-D12-D13-D14</f>
        <v>1051931</v>
      </c>
      <c r="E15" s="2"/>
    </row>
    <row r="16" spans="1:5" x14ac:dyDescent="0.25">
      <c r="A16" s="3">
        <f t="shared" si="0"/>
        <v>9</v>
      </c>
      <c r="B16" s="11"/>
      <c r="C16" s="3"/>
      <c r="D16" s="18"/>
      <c r="E16" s="2"/>
    </row>
    <row r="17" spans="1:5" x14ac:dyDescent="0.25">
      <c r="A17" s="3">
        <f t="shared" si="0"/>
        <v>10</v>
      </c>
      <c r="B17" s="11" t="s">
        <v>22</v>
      </c>
      <c r="C17" s="9" t="s">
        <v>23</v>
      </c>
      <c r="D17" s="12">
        <f>+'Sch 1 Workpaper'!F24</f>
        <v>241049.13</v>
      </c>
      <c r="E17" s="2"/>
    </row>
    <row r="18" spans="1:5" x14ac:dyDescent="0.25">
      <c r="A18" s="3">
        <f t="shared" si="0"/>
        <v>11</v>
      </c>
      <c r="B18" s="11"/>
      <c r="C18" s="3"/>
      <c r="D18" s="18"/>
      <c r="E18" s="2"/>
    </row>
    <row r="19" spans="1:5" x14ac:dyDescent="0.25">
      <c r="A19" s="3">
        <f t="shared" si="0"/>
        <v>12</v>
      </c>
      <c r="B19" s="11" t="s">
        <v>24</v>
      </c>
      <c r="C19" s="9" t="s">
        <v>25</v>
      </c>
      <c r="D19" s="19">
        <f>D15-D17</f>
        <v>810881.87</v>
      </c>
      <c r="E19" s="2"/>
    </row>
    <row r="20" spans="1:5" x14ac:dyDescent="0.25">
      <c r="A20" s="3">
        <f t="shared" si="0"/>
        <v>13</v>
      </c>
      <c r="B20" s="11"/>
      <c r="C20" s="9"/>
      <c r="D20" s="20"/>
      <c r="E20" s="2"/>
    </row>
    <row r="21" spans="1:5" x14ac:dyDescent="0.25">
      <c r="A21" s="3">
        <f t="shared" si="0"/>
        <v>14</v>
      </c>
      <c r="B21" s="21"/>
      <c r="C21" s="22"/>
      <c r="D21" s="23"/>
      <c r="E21" s="24"/>
    </row>
    <row r="22" spans="1:5" x14ac:dyDescent="0.25">
      <c r="A22" s="3">
        <f t="shared" si="0"/>
        <v>15</v>
      </c>
      <c r="B22" s="10" t="s">
        <v>26</v>
      </c>
      <c r="C22" s="25"/>
      <c r="D22" s="26"/>
      <c r="E22" s="25"/>
    </row>
    <row r="23" spans="1:5" x14ac:dyDescent="0.25">
      <c r="A23" s="3">
        <f t="shared" si="0"/>
        <v>16</v>
      </c>
      <c r="B23" s="25" t="s">
        <v>27</v>
      </c>
      <c r="C23" s="25" t="s">
        <v>28</v>
      </c>
      <c r="D23" s="27">
        <v>377252.70226007211</v>
      </c>
      <c r="E23" s="25"/>
    </row>
    <row r="24" spans="1:5" x14ac:dyDescent="0.25">
      <c r="A24" s="3">
        <f t="shared" si="0"/>
        <v>17</v>
      </c>
      <c r="B24" s="25"/>
      <c r="C24" s="26"/>
      <c r="D24" s="26"/>
      <c r="E24" s="26"/>
    </row>
    <row r="25" spans="1:5" x14ac:dyDescent="0.25">
      <c r="A25" s="3">
        <f t="shared" si="0"/>
        <v>18</v>
      </c>
      <c r="B25" s="10" t="s">
        <v>29</v>
      </c>
      <c r="C25" s="26"/>
      <c r="D25" s="26"/>
      <c r="E25" s="26"/>
    </row>
    <row r="26" spans="1:5" x14ac:dyDescent="0.25">
      <c r="A26" s="3">
        <f t="shared" si="0"/>
        <v>19</v>
      </c>
      <c r="B26" s="25" t="s">
        <v>30</v>
      </c>
      <c r="C26" s="25"/>
      <c r="D26" s="28">
        <f>ROUND(D19/D23,2)</f>
        <v>2.15</v>
      </c>
      <c r="E26" s="25" t="s">
        <v>31</v>
      </c>
    </row>
    <row r="27" spans="1:5" x14ac:dyDescent="0.25">
      <c r="A27" s="3">
        <f t="shared" si="0"/>
        <v>20</v>
      </c>
      <c r="B27" s="25" t="s">
        <v>32</v>
      </c>
      <c r="C27" s="25" t="s">
        <v>33</v>
      </c>
      <c r="D27" s="29">
        <f>ROUND(D26/12,2)</f>
        <v>0.18</v>
      </c>
      <c r="E27" s="25" t="s">
        <v>34</v>
      </c>
    </row>
    <row r="28" spans="1:5" x14ac:dyDescent="0.25">
      <c r="A28" s="3">
        <f t="shared" si="0"/>
        <v>21</v>
      </c>
      <c r="B28" s="25" t="s">
        <v>35</v>
      </c>
      <c r="C28" s="25" t="s">
        <v>36</v>
      </c>
      <c r="D28" s="28">
        <f>ROUND(D26/52,2)</f>
        <v>0.04</v>
      </c>
      <c r="E28" s="25" t="s">
        <v>37</v>
      </c>
    </row>
    <row r="29" spans="1:5" x14ac:dyDescent="0.25">
      <c r="A29" s="3">
        <f t="shared" si="0"/>
        <v>22</v>
      </c>
      <c r="B29" s="25" t="s">
        <v>38</v>
      </c>
      <c r="C29" s="25" t="s">
        <v>39</v>
      </c>
      <c r="D29" s="29">
        <f>+D28/6</f>
        <v>6.6666666666666671E-3</v>
      </c>
      <c r="E29" s="25" t="s">
        <v>40</v>
      </c>
    </row>
    <row r="30" spans="1:5" x14ac:dyDescent="0.25">
      <c r="A30" s="3">
        <f t="shared" si="0"/>
        <v>23</v>
      </c>
      <c r="B30" s="25" t="s">
        <v>41</v>
      </c>
      <c r="C30" s="25" t="s">
        <v>42</v>
      </c>
      <c r="D30" s="29">
        <f>+D28/7</f>
        <v>5.7142857142857143E-3</v>
      </c>
      <c r="E30" s="25" t="s">
        <v>40</v>
      </c>
    </row>
    <row r="31" spans="1:5" x14ac:dyDescent="0.25">
      <c r="A31" s="3">
        <f t="shared" si="0"/>
        <v>24</v>
      </c>
      <c r="B31" s="25" t="s">
        <v>43</v>
      </c>
      <c r="C31" s="25" t="s">
        <v>44</v>
      </c>
      <c r="D31" s="28">
        <f>+D29/16*1000</f>
        <v>0.41666666666666669</v>
      </c>
      <c r="E31" s="25" t="s">
        <v>45</v>
      </c>
    </row>
    <row r="32" spans="1:5" x14ac:dyDescent="0.25">
      <c r="A32" s="3">
        <f t="shared" si="0"/>
        <v>25</v>
      </c>
      <c r="B32" s="25" t="s">
        <v>46</v>
      </c>
      <c r="C32" s="25" t="s">
        <v>47</v>
      </c>
      <c r="D32" s="28">
        <f>+D30/24*1000</f>
        <v>0.23809523809523808</v>
      </c>
      <c r="E32" s="25" t="s">
        <v>45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3BAA-0CC8-41AA-9968-5485E83AEB25}">
  <dimension ref="A1"/>
  <sheetViews>
    <sheetView topLeftCell="A10" zoomScale="80" zoomScaleNormal="80" workbookViewId="0">
      <selection activeCell="U39" sqref="U39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9199-D77F-4B2B-8DF2-F6E1D1395D69}">
  <sheetPr>
    <pageSetUpPr fitToPage="1"/>
  </sheetPr>
  <dimension ref="A1:G33"/>
  <sheetViews>
    <sheetView zoomScaleNormal="100" zoomScaleSheetLayoutView="70" workbookViewId="0">
      <selection activeCell="D24" sqref="D24"/>
    </sheetView>
  </sheetViews>
  <sheetFormatPr defaultColWidth="9.33203125" defaultRowHeight="13.2" x14ac:dyDescent="0.25"/>
  <cols>
    <col min="1" max="1" width="10.6640625" style="31" customWidth="1"/>
    <col min="2" max="2" width="9.5546875" style="31" customWidth="1"/>
    <col min="3" max="3" width="50.5546875" style="31" customWidth="1"/>
    <col min="4" max="4" width="9.44140625" style="31" bestFit="1" customWidth="1"/>
    <col min="5" max="5" width="17" style="31" customWidth="1"/>
    <col min="6" max="6" width="20" style="31" customWidth="1"/>
    <col min="7" max="7" width="12.109375" style="31" customWidth="1"/>
    <col min="8" max="12" width="12.6640625" style="31" customWidth="1"/>
    <col min="13" max="16384" width="9.33203125" style="31"/>
  </cols>
  <sheetData>
    <row r="1" spans="1:6" ht="12.75" customHeight="1" x14ac:dyDescent="0.25">
      <c r="A1" s="30" t="s">
        <v>48</v>
      </c>
      <c r="B1" s="30"/>
      <c r="C1" s="30"/>
      <c r="D1" s="30"/>
      <c r="E1" s="30"/>
    </row>
    <row r="2" spans="1:6" ht="12.75" customHeight="1" x14ac:dyDescent="0.25">
      <c r="A2" s="30" t="s">
        <v>49</v>
      </c>
      <c r="B2" s="30"/>
      <c r="C2" s="30"/>
      <c r="D2" s="30"/>
      <c r="E2" s="30"/>
      <c r="F2" s="30"/>
    </row>
    <row r="3" spans="1:6" ht="12.75" customHeight="1" x14ac:dyDescent="0.25">
      <c r="A3" s="30"/>
      <c r="B3" s="30"/>
      <c r="C3" s="30"/>
      <c r="D3" s="30"/>
      <c r="E3" s="32"/>
    </row>
    <row r="4" spans="1:6" ht="12.75" customHeight="1" x14ac:dyDescent="0.25">
      <c r="A4" s="30" t="s">
        <v>50</v>
      </c>
      <c r="B4" s="30"/>
      <c r="C4" s="30"/>
      <c r="D4" s="30"/>
      <c r="E4" s="30"/>
    </row>
    <row r="5" spans="1:6" x14ac:dyDescent="0.25">
      <c r="F5" s="33"/>
    </row>
    <row r="6" spans="1:6" x14ac:dyDescent="0.25">
      <c r="A6" s="30" t="s">
        <v>51</v>
      </c>
      <c r="F6" s="33"/>
    </row>
    <row r="7" spans="1:6" x14ac:dyDescent="0.25">
      <c r="F7" s="33"/>
    </row>
    <row r="8" spans="1:6" x14ac:dyDescent="0.25">
      <c r="F8" s="33"/>
    </row>
    <row r="9" spans="1:6" x14ac:dyDescent="0.25">
      <c r="A9" s="33" t="s">
        <v>52</v>
      </c>
      <c r="B9" s="33"/>
      <c r="C9" s="33"/>
      <c r="D9" s="33" t="s">
        <v>53</v>
      </c>
      <c r="E9" s="33"/>
      <c r="F9" s="33" t="s">
        <v>0</v>
      </c>
    </row>
    <row r="10" spans="1:6" x14ac:dyDescent="0.25">
      <c r="A10" s="34" t="s">
        <v>54</v>
      </c>
      <c r="B10" s="34" t="s">
        <v>55</v>
      </c>
      <c r="C10" s="34" t="s">
        <v>4</v>
      </c>
      <c r="D10" s="35" t="s">
        <v>56</v>
      </c>
      <c r="E10" s="35" t="s">
        <v>57</v>
      </c>
      <c r="F10" s="34" t="s">
        <v>58</v>
      </c>
    </row>
    <row r="11" spans="1:6" x14ac:dyDescent="0.25">
      <c r="B11" s="36" t="s">
        <v>59</v>
      </c>
      <c r="C11" s="36" t="s">
        <v>60</v>
      </c>
      <c r="D11" s="36" t="s">
        <v>61</v>
      </c>
      <c r="E11" s="36" t="s">
        <v>62</v>
      </c>
      <c r="F11" s="36" t="s">
        <v>63</v>
      </c>
    </row>
    <row r="13" spans="1:6" x14ac:dyDescent="0.25">
      <c r="A13" s="36">
        <v>1</v>
      </c>
      <c r="B13" s="37" t="s">
        <v>26</v>
      </c>
      <c r="C13" s="37" t="s">
        <v>64</v>
      </c>
      <c r="D13" s="38" t="s">
        <v>65</v>
      </c>
      <c r="E13" s="39">
        <v>73880.52</v>
      </c>
      <c r="F13" s="39">
        <v>15035.15</v>
      </c>
    </row>
    <row r="14" spans="1:6" x14ac:dyDescent="0.25">
      <c r="A14" s="36">
        <f t="shared" ref="A14:A30" si="0">A13+1</f>
        <v>2</v>
      </c>
      <c r="B14" s="37" t="s">
        <v>26</v>
      </c>
      <c r="C14" s="37" t="s">
        <v>66</v>
      </c>
      <c r="D14" s="38" t="s">
        <v>67</v>
      </c>
      <c r="E14" s="39">
        <v>1873324</v>
      </c>
      <c r="F14" s="39" t="s">
        <v>68</v>
      </c>
    </row>
    <row r="15" spans="1:6" x14ac:dyDescent="0.25">
      <c r="A15" s="36">
        <f t="shared" si="0"/>
        <v>3</v>
      </c>
      <c r="B15" s="37" t="s">
        <v>26</v>
      </c>
      <c r="C15" s="37" t="s">
        <v>69</v>
      </c>
      <c r="D15" s="40" t="s">
        <v>70</v>
      </c>
      <c r="E15" s="39">
        <v>23262</v>
      </c>
      <c r="F15" s="39">
        <v>13640</v>
      </c>
    </row>
    <row r="16" spans="1:6" x14ac:dyDescent="0.25">
      <c r="A16" s="36">
        <f t="shared" si="0"/>
        <v>4</v>
      </c>
      <c r="B16" s="37" t="s">
        <v>26</v>
      </c>
      <c r="C16" s="37" t="s">
        <v>71</v>
      </c>
      <c r="D16" s="38" t="s">
        <v>72</v>
      </c>
      <c r="E16" s="39"/>
      <c r="F16" s="39"/>
    </row>
    <row r="17" spans="1:7" x14ac:dyDescent="0.25">
      <c r="A17" s="36">
        <f t="shared" si="0"/>
        <v>5</v>
      </c>
      <c r="B17" s="37" t="s">
        <v>26</v>
      </c>
      <c r="C17" s="37" t="s">
        <v>73</v>
      </c>
      <c r="D17" s="38" t="s">
        <v>74</v>
      </c>
      <c r="E17" s="39"/>
      <c r="F17" s="39"/>
    </row>
    <row r="18" spans="1:7" x14ac:dyDescent="0.25">
      <c r="A18" s="36">
        <f t="shared" si="0"/>
        <v>6</v>
      </c>
      <c r="B18" s="37" t="s">
        <v>75</v>
      </c>
      <c r="C18" s="37" t="s">
        <v>76</v>
      </c>
      <c r="D18" s="38" t="s">
        <v>77</v>
      </c>
      <c r="E18" s="39">
        <v>13840</v>
      </c>
      <c r="F18" s="39">
        <v>3258.69</v>
      </c>
    </row>
    <row r="19" spans="1:7" x14ac:dyDescent="0.25">
      <c r="A19" s="36">
        <f t="shared" si="0"/>
        <v>7</v>
      </c>
      <c r="B19" s="37" t="s">
        <v>75</v>
      </c>
      <c r="C19" s="37" t="s">
        <v>78</v>
      </c>
      <c r="D19" s="38" t="s">
        <v>79</v>
      </c>
      <c r="E19" s="39">
        <v>937687</v>
      </c>
      <c r="F19" s="39">
        <v>237500.84</v>
      </c>
    </row>
    <row r="20" spans="1:7" x14ac:dyDescent="0.25">
      <c r="A20" s="36">
        <f t="shared" si="0"/>
        <v>8</v>
      </c>
      <c r="B20" s="37" t="s">
        <v>75</v>
      </c>
      <c r="C20" s="37" t="s">
        <v>73</v>
      </c>
      <c r="D20" s="38" t="s">
        <v>74</v>
      </c>
      <c r="E20" s="39">
        <v>1021</v>
      </c>
      <c r="F20" s="39">
        <v>289.60000000000002</v>
      </c>
    </row>
    <row r="21" spans="1:7" x14ac:dyDescent="0.25">
      <c r="A21" s="36">
        <f t="shared" si="0"/>
        <v>9</v>
      </c>
      <c r="C21" s="31" t="s">
        <v>80</v>
      </c>
      <c r="E21" s="41"/>
      <c r="F21" s="41">
        <f>SUM(F13:F20)</f>
        <v>269724.27999999997</v>
      </c>
    </row>
    <row r="22" spans="1:7" x14ac:dyDescent="0.25">
      <c r="A22" s="36">
        <f t="shared" si="0"/>
        <v>10</v>
      </c>
      <c r="E22" s="42"/>
      <c r="F22" s="43"/>
    </row>
    <row r="23" spans="1:7" ht="13.8" thickBot="1" x14ac:dyDescent="0.3">
      <c r="A23" s="36">
        <f t="shared" si="0"/>
        <v>11</v>
      </c>
      <c r="B23" s="30" t="s">
        <v>81</v>
      </c>
      <c r="E23" s="41"/>
      <c r="F23" s="43"/>
    </row>
    <row r="24" spans="1:7" ht="13.8" thickBot="1" x14ac:dyDescent="0.3">
      <c r="A24" s="36">
        <f t="shared" si="0"/>
        <v>12</v>
      </c>
      <c r="B24" s="31" t="s">
        <v>75</v>
      </c>
      <c r="F24" s="44">
        <f>SUMIF($B$13:$B$20,$B$24,F13:F20)</f>
        <v>241049.13</v>
      </c>
    </row>
    <row r="25" spans="1:7" x14ac:dyDescent="0.25">
      <c r="A25" s="36">
        <f t="shared" si="0"/>
        <v>13</v>
      </c>
      <c r="B25" s="31" t="s">
        <v>26</v>
      </c>
      <c r="E25" s="42"/>
      <c r="F25" s="41">
        <f>SUMIF($B$13:$B$20,$B$25,F13:F20)</f>
        <v>28675.15</v>
      </c>
    </row>
    <row r="26" spans="1:7" x14ac:dyDescent="0.25">
      <c r="A26" s="36">
        <f t="shared" si="0"/>
        <v>14</v>
      </c>
      <c r="B26" s="31" t="s">
        <v>80</v>
      </c>
      <c r="F26" s="41">
        <f>SUM(F24:F25)</f>
        <v>269724.28000000003</v>
      </c>
    </row>
    <row r="27" spans="1:7" x14ac:dyDescent="0.25">
      <c r="A27" s="36">
        <f t="shared" si="0"/>
        <v>15</v>
      </c>
      <c r="F27" s="43"/>
      <c r="G27" s="45"/>
    </row>
    <row r="28" spans="1:7" x14ac:dyDescent="0.25">
      <c r="A28" s="36">
        <f t="shared" si="0"/>
        <v>16</v>
      </c>
      <c r="B28" s="46" t="s">
        <v>82</v>
      </c>
      <c r="G28" s="45"/>
    </row>
    <row r="29" spans="1:7" ht="30.75" customHeight="1" x14ac:dyDescent="0.25">
      <c r="A29" s="47">
        <f t="shared" si="0"/>
        <v>17</v>
      </c>
      <c r="B29" s="48" t="s">
        <v>26</v>
      </c>
      <c r="C29" s="53" t="s">
        <v>83</v>
      </c>
      <c r="D29" s="53"/>
      <c r="E29" s="53"/>
      <c r="F29" s="53"/>
      <c r="G29" s="45"/>
    </row>
    <row r="30" spans="1:7" ht="33.75" customHeight="1" x14ac:dyDescent="0.25">
      <c r="A30" s="47">
        <f t="shared" si="0"/>
        <v>18</v>
      </c>
      <c r="B30" s="48" t="s">
        <v>75</v>
      </c>
      <c r="C30" s="53" t="s">
        <v>84</v>
      </c>
      <c r="D30" s="53"/>
      <c r="E30" s="53"/>
      <c r="F30" s="53"/>
    </row>
    <row r="31" spans="1:7" x14ac:dyDescent="0.25">
      <c r="A31" s="49" t="s">
        <v>85</v>
      </c>
    </row>
    <row r="32" spans="1:7" ht="67.2" customHeight="1" x14ac:dyDescent="0.25">
      <c r="A32" s="53" t="s">
        <v>86</v>
      </c>
      <c r="B32" s="53"/>
      <c r="C32" s="53"/>
      <c r="D32" s="53"/>
      <c r="E32" s="53"/>
      <c r="F32" s="53"/>
    </row>
    <row r="33" spans="1:6" s="50" customFormat="1" ht="27.75" customHeight="1" x14ac:dyDescent="0.25">
      <c r="A33" s="31"/>
      <c r="B33" s="31"/>
      <c r="C33" s="31"/>
      <c r="D33" s="31"/>
      <c r="E33" s="31"/>
      <c r="F33" s="31"/>
    </row>
  </sheetData>
  <mergeCells count="3">
    <mergeCell ref="C29:F29"/>
    <mergeCell ref="C30:F30"/>
    <mergeCell ref="A32:F32"/>
  </mergeCells>
  <pageMargins left="0.75" right="0.5" top="0.75" bottom="0.75" header="0.5" footer="0.5"/>
  <pageSetup scale="93" firstPageNumber="7" orientation="landscape" r:id="rId1"/>
  <headerFooter alignWithMargins="0">
    <oddHeader>&amp;RPage &amp;P of &amp;N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38E309020D64F8B2A0A3A04C10960" ma:contentTypeVersion="3" ma:contentTypeDescription="Create a new document." ma:contentTypeScope="" ma:versionID="e6c7ecd19db2c87f2dc3d11f830eb23b">
  <xsd:schema xmlns:xsd="http://www.w3.org/2001/XMLSchema" xmlns:xs="http://www.w3.org/2001/XMLSchema" xmlns:p="http://schemas.microsoft.com/office/2006/metadata/properties" xmlns:ns2="dede0a97-1291-48cd-bbad-896f0963ed5e" targetNamespace="http://schemas.microsoft.com/office/2006/metadata/properties" ma:root="true" ma:fieldsID="90c964c5e78b69762581d09fd29852b1" ns2:_="">
    <xsd:import namespace="dede0a97-1291-48cd-bbad-896f0963e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e0a97-1291-48cd-bbad-896f0963e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67D7EB-7584-42AB-9D7D-A19F7D73574B}"/>
</file>

<file path=customXml/itemProps2.xml><?xml version="1.0" encoding="utf-8"?>
<ds:datastoreItem xmlns:ds="http://schemas.openxmlformats.org/officeDocument/2006/customXml" ds:itemID="{F77A4D97-D8CC-4F40-97E0-89A5B351EF47}"/>
</file>

<file path=customXml/itemProps3.xml><?xml version="1.0" encoding="utf-8"?>
<ds:datastoreItem xmlns:ds="http://schemas.openxmlformats.org/officeDocument/2006/customXml" ds:itemID="{B26DC76C-6393-46DB-ADAC-29906C8C5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1</vt:lpstr>
      <vt:lpstr>2025 FF1 Pg 321</vt:lpstr>
      <vt:lpstr>Sch 1 Workpaper</vt:lpstr>
      <vt:lpstr>'Sch 1 Workpaper'!Print_Area</vt:lpstr>
      <vt:lpstr>'Sch 1 Workpaper'!Print_Titles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2025-04-07T16:24:12Z</dcterms:created>
  <dcterms:modified xsi:type="dcterms:W3CDTF">2026-05-13T14:22:58Z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0x01010010038E309020D64F8B2A0A3A04C10960</vt:lpwstr>
  </property>
</Properties>
</file>