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blackhillscorp.sharepoint.com/sites/RegulatoryHub-BHPTrueUpFilings/2025 BHP TrueUp Empty/Final Filing Package/"/>
    </mc:Choice>
  </mc:AlternateContent>
  <xr:revisionPtr revIDLastSave="2" documentId="13_ncr:1_{601B1692-7EDA-4696-9FA3-4E22E80E32C3}" xr6:coauthVersionLast="47" xr6:coauthVersionMax="47" xr10:uidLastSave="{EB523B9A-131A-474B-8107-71DA6161E5AF}"/>
  <bookViews>
    <workbookView xWindow="-120" yWindow="-120" windowWidth="29040" windowHeight="15720" tabRatio="828" xr2:uid="{25F9F937-6387-4FB0-9F4D-F849E4D38A81}"/>
  </bookViews>
  <sheets>
    <sheet name="Cost of Service References" sheetId="4" r:id="rId1"/>
    <sheet name="Capital True up References" sheetId="5" r:id="rId2"/>
    <sheet name="BHP WP1 A&amp;G" sheetId="1" r:id="rId3"/>
    <sheet name="BHP WP4 Transmission Assets" sheetId="2" r:id="rId4"/>
    <sheet name="BHP WP9 Accum Depr" sheetId="6" r:id="rId5"/>
    <sheet name="BHP WP10 Plant in Service" sheetId="9" r:id="rId6"/>
    <sheet name="BHP WP11 Property Tax Expense" sheetId="7" r:id="rId7"/>
    <sheet name="BHP WP12 ADIT" sheetId="10" r:id="rId8"/>
    <sheet name="BHP WP13 Accum Reserve" sheetId="12" r:id="rId9"/>
    <sheet name="EDIT-DDIT" sheetId="13" r:id="rId10"/>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I">#REF!</definedName>
    <definedName name="\J">#REF!</definedName>
    <definedName name="\l">#REF!</definedName>
    <definedName name="\M">#REF!</definedName>
    <definedName name="\n">#REF!</definedName>
    <definedName name="\o">#REF!</definedName>
    <definedName name="\P">#REF!</definedName>
    <definedName name="\r">#REF!</definedName>
    <definedName name="\s">#REF!</definedName>
    <definedName name="\v">#REF!</definedName>
    <definedName name="\x">#REF!</definedName>
    <definedName name="\y">#REF!</definedName>
    <definedName name="\z">#REF!</definedName>
    <definedName name="_______BEG1">#REF!</definedName>
    <definedName name="_______BEG2">#REF!</definedName>
    <definedName name="_______END1">#REF!</definedName>
    <definedName name="_______END2">#REF!</definedName>
    <definedName name="______BEG1">#REF!</definedName>
    <definedName name="______BEG2">#REF!</definedName>
    <definedName name="______END1">#REF!</definedName>
    <definedName name="______END2">#REF!</definedName>
    <definedName name="_____BEG1">#REF!</definedName>
    <definedName name="_____BEG2">#REF!</definedName>
    <definedName name="_____END1">#REF!</definedName>
    <definedName name="_____END2">#REF!</definedName>
    <definedName name="____BEG1">#REF!</definedName>
    <definedName name="____BEG2">#REF!</definedName>
    <definedName name="____END1">#REF!</definedName>
    <definedName name="____END2">#REF!</definedName>
    <definedName name="____SO2">#REF!</definedName>
    <definedName name="___48DIARIZED">#REF!</definedName>
    <definedName name="___48RDIARIZED">#REF!</definedName>
    <definedName name="___90DIARIZED">#REF!</definedName>
    <definedName name="___90RDIARIZED">#REF!</definedName>
    <definedName name="___BEG1">#REF!</definedName>
    <definedName name="___BEG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ND1">#REF!</definedName>
    <definedName name="___END2">#REF!</definedName>
    <definedName name="___SO2">#REF!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BBCURVE" hidden="1">#REF!</definedName>
    <definedName name="__123Graph_ACHART1" hidden="1">#REF!</definedName>
    <definedName name="__123Graph_ACHART2" hidden="1">#REF!</definedName>
    <definedName name="__123Graph_ACHART3" hidden="1">#REF!</definedName>
    <definedName name="__123Graph_AOILSPGSCRV" hidden="1">#REF!</definedName>
    <definedName name="__123Graph_AOSCURVE" hidden="1">#REF!</definedName>
    <definedName name="__123Graph_AWOLFCURVE"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HART1" hidden="1">#REF!</definedName>
    <definedName name="__123Graph_BCHART2" hidden="1">#REF!</definedName>
    <definedName name="__123Graph_BCHART3" hidden="1">#REF!</definedName>
    <definedName name="__123Graph_BOILSPGSCRV" hidden="1">#REF!</definedName>
    <definedName name="__123Graph_C" hidden="1">#REF!</definedName>
    <definedName name="__123Graph_CBAR" hidden="1">#REF!</definedName>
    <definedName name="__123Graph_D" hidden="1">#REF!</definedName>
    <definedName name="__123Graph_DBAR" hidden="1">#REF!</definedName>
    <definedName name="__123Graph_E" hidden="1">#REF!</definedName>
    <definedName name="__123Graph_EBAR" hidden="1">#REF!</definedName>
    <definedName name="__123Graph_F" hidden="1">#REF!</definedName>
    <definedName name="__123Graph_FBAR" hidden="1">#REF!</definedName>
    <definedName name="__123Graph_LBL_A" hidden="1">#REF!</definedName>
    <definedName name="__123Graph_LBL_ABBCURVE" hidden="1">#REF!</definedName>
    <definedName name="__123Graph_LBL_AOILSPGSCRV" hidden="1">#REF!</definedName>
    <definedName name="__123Graph_LBL_AOSCURVE" hidden="1">#REF!</definedName>
    <definedName name="__123Graph_LBL_AWOLFCURVE" hidden="1">#REF!</definedName>
    <definedName name="__123Graph_LBL_BOILSPGSCRV"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BBCURVE" hidden="1">#REF!</definedName>
    <definedName name="__123Graph_XCHART1" hidden="1">#REF!</definedName>
    <definedName name="__123Graph_XCHART2" hidden="1">#REF!</definedName>
    <definedName name="__123Graph_XCHART3" hidden="1">#REF!</definedName>
    <definedName name="__123Graph_XOILSPGSCRV" hidden="1">#REF!</definedName>
    <definedName name="__123Graph_XOSCURVE" hidden="1">#REF!</definedName>
    <definedName name="__123Graph_XWOLFCURVE" hidden="1">#REF!</definedName>
    <definedName name="__191ANALYSIS">#REF!</definedName>
    <definedName name="__48DIARIZED">#REF!</definedName>
    <definedName name="__48RDIARIZED">#REF!</definedName>
    <definedName name="__6NEE_OPGA">#REF!</definedName>
    <definedName name="__90DIARIZED">#REF!</definedName>
    <definedName name="__90RDIARIZED">#REF!</definedName>
    <definedName name="__BEG1">#REF!</definedName>
    <definedName name="__BEG2">#REF!</definedName>
    <definedName name="__buu4">#REF!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ND1">#REF!</definedName>
    <definedName name="__END2">#REF!</definedName>
    <definedName name="__pg1">#REF!</definedName>
    <definedName name="__pg2">#REF!</definedName>
    <definedName name="__SO2">#REF!</definedName>
    <definedName name="__SUM1473">#REF!</definedName>
    <definedName name="__tet12" hidden="1">{"assumptions",#N/A,FALSE,"Scenario 1";"valuation",#N/A,FALSE,"Scenario 1"}</definedName>
    <definedName name="__tet5" hidden="1">{"assumptions",#N/A,FALSE,"Scenario 1";"valuation",#N/A,FALSE,"Scenario 1"}</definedName>
    <definedName name="_1__123Graph_ACHART_1" hidden="1">#REF!</definedName>
    <definedName name="_1_0NEL">#REF!</definedName>
    <definedName name="_1_191ANALYSIS">#REF!</definedName>
    <definedName name="_1_48DIARIZED">#REF!</definedName>
    <definedName name="_10__123Graph_COP75_25PRICE" hidden="1">#REF!</definedName>
    <definedName name="_10_48DIARIZED">#REF!</definedName>
    <definedName name="_10_90DIARIZED">#REF!</definedName>
    <definedName name="_10NEE_OPGA">#REF!</definedName>
    <definedName name="_11__123Graph_COP75_25RETURN" hidden="1">#REF!</definedName>
    <definedName name="_11_48RDIARIZED">#REF!</definedName>
    <definedName name="_11_90RDIARIZED">#REF!</definedName>
    <definedName name="_113F0">+#REF!+#REF!+#REF!+#REF!+#REF!+#REF!+#REF!+#REF!+#REF!+#REF!+#REF!+#REF!+#REF!+#REF!</definedName>
    <definedName name="_12__123Graph_DHO_MPRICE" hidden="1">#REF!</definedName>
    <definedName name="_12_0SSCOMMAL">#REF!</definedName>
    <definedName name="_12_48RERUN">#REF!</definedName>
    <definedName name="_1234" hidden="1">#REF!</definedName>
    <definedName name="_123E0">+#REF!+#REF!+#REF!+#REF!+#REF!+#REF!+#REF!+#REF!+#REF!+#REF!+#REF!+#REF!+#REF!+#REF!</definedName>
    <definedName name="_12NEL">#REF!</definedName>
    <definedName name="_12SSCOMMAL">#REF!</definedName>
    <definedName name="_13__123Graph_DO_MPRICE" hidden="1">#REF!</definedName>
    <definedName name="_13_48DIARIZED">#REF!</definedName>
    <definedName name="_133F0">+#REF!+#REF!+#REF!+#REF!+#REF!+#REF!+#REF!+#REF!+#REF!+#REF!+#REF!+#REF!+#REF!+#REF!</definedName>
    <definedName name="_13NEE_OPGA">#REF!</definedName>
    <definedName name="_14__123Graph_DOP75_25PRICE" hidden="1">#REF!</definedName>
    <definedName name="_14_0SSCOMMAL">#REF!</definedName>
    <definedName name="_14_48RDIARIZED">#REF!</definedName>
    <definedName name="_142XX_" hidden="1">#REF!</definedName>
    <definedName name="_143E0">+#REF!+#REF!+#REF!+#REF!+#REF!+#REF!+#REF!+#REF!+#REF!+#REF!+#REF!+#REF!+#REF!+#REF!</definedName>
    <definedName name="_14NEL">#REF!</definedName>
    <definedName name="_14SSCOMMAL">#REF!</definedName>
    <definedName name="_15__123Graph_DOP75_25RETURN" hidden="1">#REF!</definedName>
    <definedName name="_15_48RERUN">#REF!</definedName>
    <definedName name="_15_90DIARIZED">#REF!</definedName>
    <definedName name="_153E0">+#REF!+#REF!+#REF!+#REF!+#REF!+#REF!+#REF!+#REF!+#REF!+#REF!+#REF!+#REF!+#REF!+#REF!</definedName>
    <definedName name="_15SSCOMMAL">#REF!</definedName>
    <definedName name="_16__123Graph_EHO_MPRICE" hidden="1">#REF!</definedName>
    <definedName name="_16_48DIARIZED">#REF!</definedName>
    <definedName name="_16_90RDIARIZED">#REF!</definedName>
    <definedName name="_163E0">+#REF!+#REF!+#REF!+#REF!+#REF!+#REF!+#REF!+#REF!+#REF!+#REF!+#REF!+#REF!+#REF!+#REF!</definedName>
    <definedName name="_17__123Graph_EO_MPRICE" hidden="1">#REF!</definedName>
    <definedName name="_17_90RERUN">#REF!</definedName>
    <definedName name="_18__123Graph_EOP75_25PRICE" hidden="1">#REF!</definedName>
    <definedName name="_18_48RDIARIZED">#REF!</definedName>
    <definedName name="_18_90DIARIZED">#REF!</definedName>
    <definedName name="_18ACCT_SUMM">#REF!</definedName>
    <definedName name="_19__123Graph_EOP75_25RETURN" hidden="1">#REF!</definedName>
    <definedName name="_19_48RERUN">#REF!</definedName>
    <definedName name="_19_90RDIARIZED">#REF!</definedName>
    <definedName name="_193E0">+#REF!+#REF!+#REF!+#REF!+#REF!+#REF!+#REF!+#REF!+#REF!+#REF!+#REF!+#REF!+#REF!+#REF!</definedName>
    <definedName name="_1A3D0">+#REF!+#REF!+#REF!+#REF!+#REF!+#REF!+#REF!+#REF!+#REF!+#REF!+#REF!+#REF!+#REF!+#REF!</definedName>
    <definedName name="_1B3D0">+#REF!+#REF!+#REF!+#REF!+#REF!+#REF!+#REF!+#REF!+#REF!+#REF!+#REF!+#REF!+#REF!+#REF!</definedName>
    <definedName name="_1B3F0">+#REF!+#REF!+#REF!+#REF!+#REF!+#REF!+#REF!+#REF!+#REF!+#REF!+#REF!+#REF!+#REF!+#REF!</definedName>
    <definedName name="_1C3E0">+#REF!+#REF!+#REF!+#REF!+#REF!+#REF!+#REF!+#REF!+#REF!+#REF!+#REF!+#REF!+#REF!+#REF!</definedName>
    <definedName name="_1D3F0">+#REF!+#REF!+#REF!+#REF!+#REF!+#REF!+#REF!+#REF!+#REF!+#REF!+#REF!+#REF!+#REF!+#REF!</definedName>
    <definedName name="_1E3E0">+#REF!+#REF!+#REF!+#REF!+#REF!+#REF!+#REF!+#REF!+#REF!+#REF!+#REF!+#REF!+#REF!+#REF!</definedName>
    <definedName name="_1PREV_SVI_COST">#REF!</definedName>
    <definedName name="_2__123Graph_AOP75_25PRICE" hidden="1">#REF!</definedName>
    <definedName name="_2_0NEL">#REF!</definedName>
    <definedName name="_2_0SSCOMMAL">#REF!</definedName>
    <definedName name="_2_48DIARIZED">#REF!</definedName>
    <definedName name="_2_48RDIARIZED">#REF!</definedName>
    <definedName name="_20__123Graph_FHO_MPRICE" hidden="1">#REF!</definedName>
    <definedName name="_20_90RERUN">#REF!</definedName>
    <definedName name="_20NEE_OPGA">#REF!</definedName>
    <definedName name="_21__123Graph_FO_MPRICE" hidden="1">#REF!</definedName>
    <definedName name="_21ACCT_SUMM">#REF!</definedName>
    <definedName name="_22__123Graph_FOP75_25PRICE" hidden="1">#REF!</definedName>
    <definedName name="_22_0NEL">#REF!</definedName>
    <definedName name="_22NEL">#REF!</definedName>
    <definedName name="_23__123Graph_FOP75_25RETURN" hidden="1">#REF!</definedName>
    <definedName name="_23_0NEL">#REF!</definedName>
    <definedName name="_23_90DIARIZED">#REF!</definedName>
    <definedName name="_24__123Graph_XCHART_1" hidden="1">#REF!</definedName>
    <definedName name="_24SSCOMMAL">#REF!</definedName>
    <definedName name="_25__123Graph_XOP75_25PRICE" hidden="1">#REF!</definedName>
    <definedName name="_25_90RDIARIZED">#REF!</definedName>
    <definedName name="_25NEE_OPGA">#REF!</definedName>
    <definedName name="_26__123Graph_XOP75_25RETURN" hidden="1">#REF!</definedName>
    <definedName name="_26_90RERUN">#REF!</definedName>
    <definedName name="_27ACCT_SUMM">#REF!</definedName>
    <definedName name="_27NEL">#REF!</definedName>
    <definedName name="_29SSCOMMAL">#REF!</definedName>
    <definedName name="_3__123Graph_AOP75_25RETURN" hidden="1">#REF!</definedName>
    <definedName name="_3_0NEL">#REF!</definedName>
    <definedName name="_3_191ANALYSIS">#REF!</definedName>
    <definedName name="_3_48RDIARIZED">#REF!</definedName>
    <definedName name="_3_90DIARIZED">#REF!</definedName>
    <definedName name="_31NEE_OPGA">#REF!</definedName>
    <definedName name="_33NEL">#REF!</definedName>
    <definedName name="_35SSCOMMAL">#REF!</definedName>
    <definedName name="_4__123Graph_BCHART_1" hidden="1">#REF!</definedName>
    <definedName name="_4_0NEL">#REF!</definedName>
    <definedName name="_4_0SSCOMMAL">#REF!</definedName>
    <definedName name="_4_191ANALYSIS">#REF!</definedName>
    <definedName name="_4_90DIARIZED">#REF!</definedName>
    <definedName name="_4_90RDIARIZED">#REF!</definedName>
    <definedName name="_45_0SSCOMMAL">#REF!</definedName>
    <definedName name="_46_0SSCOMMAL">#REF!</definedName>
    <definedName name="_47_48DIARIZED">#REF!</definedName>
    <definedName name="_48_48DIARIZED">#REF!</definedName>
    <definedName name="_48_48RDIARIZED">#REF!</definedName>
    <definedName name="_48DIARIZED">#REF!</definedName>
    <definedName name="_48RDIARIZED">#REF!</definedName>
    <definedName name="_48RERUN">#REF!</definedName>
    <definedName name="_49_90DIARIZED">#REF!</definedName>
    <definedName name="_5__123Graph_BOP75_25PRICE" hidden="1">#REF!</definedName>
    <definedName name="_5_48DIARIZED">#REF!</definedName>
    <definedName name="_5_90DIARIZED">#REF!</definedName>
    <definedName name="_5_90RDIARIZED">#REF!</definedName>
    <definedName name="_50_48RDIARIZED">#REF!</definedName>
    <definedName name="_50_90RDIARIZED">#REF!</definedName>
    <definedName name="_51_48RERUN">#REF!</definedName>
    <definedName name="_52_90DIARIZED">#REF!</definedName>
    <definedName name="_52NEE_OPGA">#REF!</definedName>
    <definedName name="_54_90RDIARIZED">#REF!</definedName>
    <definedName name="_54NEL">#REF!</definedName>
    <definedName name="_55_90RERUN">#REF!</definedName>
    <definedName name="_56ACCT_SUMM">#REF!</definedName>
    <definedName name="_56SSCOMMAL">#REF!</definedName>
    <definedName name="_58NEE_OPGA">#REF!</definedName>
    <definedName name="_6__123Graph_BOP75_25RETURN" hidden="1">#REF!</definedName>
    <definedName name="_6_0NEL">#REF!</definedName>
    <definedName name="_6_0SSCOMMAL">#REF!</definedName>
    <definedName name="_6_48RDIARIZED">#REF!</definedName>
    <definedName name="_60NEL">#REF!</definedName>
    <definedName name="_62SSCOMMAL">#REF!</definedName>
    <definedName name="_6NEE_OPGA">#REF!</definedName>
    <definedName name="_7__123Graph_CCHART_1" hidden="1">#REF!</definedName>
    <definedName name="_7_0NEL">#REF!</definedName>
    <definedName name="_7_48DIARIZED">#REF!</definedName>
    <definedName name="_7_90DIARIZED">#REF!</definedName>
    <definedName name="_7NEL">#REF!</definedName>
    <definedName name="_8__123Graph_CHO_MPRICE" hidden="1">#REF!</definedName>
    <definedName name="_8_0SSCOMMAL">#REF!</definedName>
    <definedName name="_8_48RDIARIZED">#REF!</definedName>
    <definedName name="_8_90RDIARIZED">#REF!</definedName>
    <definedName name="_8SSCOMMAL">#REF!</definedName>
    <definedName name="_9__123Graph_CO_MPRICE" hidden="1">#REF!</definedName>
    <definedName name="_90DIARIZED">#REF!</definedName>
    <definedName name="_90RDIARIZED">#REF!</definedName>
    <definedName name="_90RERUN">#REF!</definedName>
    <definedName name="_9NEL">#REF!</definedName>
    <definedName name="_bdm.EC4396B50A4D439BA81C8C8B7A290C9C.edm" hidden="1">#REF!</definedName>
    <definedName name="_bdm.FastTrackBookmark.10_4_2004_9_40_31_AM.edm" hidden="1">#REF!</definedName>
    <definedName name="_bdm.FastTrackBookmark.9_15_2004_3_08_01_PM.edm" hidden="1">#REF!</definedName>
    <definedName name="_bdm.FastTrackBookmark.9_15_2004_3_17_28_PM.edm" hidden="1">#REF!</definedName>
    <definedName name="_bdm.FastTrackBookmark.9_15_2004_4_15_33_PM.edm" hidden="1">#REF!</definedName>
    <definedName name="_BEG1">#REF!</definedName>
    <definedName name="_BEG2">#REF!</definedName>
    <definedName name="_buu4">#REF!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ND1">#REF!</definedName>
    <definedName name="_END2">#REF!</definedName>
    <definedName name="_FEB01" hidden="1">{#N/A,#N/A,FALSE,"EMPPAY"}</definedName>
    <definedName name="_Fill" hidden="1">#REF!</definedName>
    <definedName name="_INV2">#REF!</definedName>
    <definedName name="_INV3">#REF!</definedName>
    <definedName name="_INV4">#REF!</definedName>
    <definedName name="_JAN01" hidden="1">{#N/A,#N/A,FALSE,"EMPPAY"}</definedName>
    <definedName name="_JAN2001" hidden="1">{#N/A,#N/A,FALSE,"EMPPAY"}</definedName>
    <definedName name="_JE103103">#REF!</definedName>
    <definedName name="_Key1" hidden="1">#REF!</definedName>
    <definedName name="_Key2" hidden="1">#REF!</definedName>
    <definedName name="_Order1" hidden="1">255</definedName>
    <definedName name="_Order2" hidden="1">255</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2">#REF!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arse_In" hidden="1">#REF!</definedName>
    <definedName name="_Parse_Out" hidden="1">#REF!</definedName>
    <definedName name="_PeriodYTD">#REF!</definedName>
    <definedName name="_pg1">#REF!</definedName>
    <definedName name="_pg2">#REF!</definedName>
    <definedName name="_PLS1">#REF!</definedName>
    <definedName name="_PLS2">#REF!</definedName>
    <definedName name="_Regression_Out" hidden="1">#REF!</definedName>
    <definedName name="_Regression_X" hidden="1">#REF!</definedName>
    <definedName name="_Regression_Y" hidden="1">#REF!</definedName>
    <definedName name="_SO2">#REF!</definedName>
    <definedName name="_Sort" hidden="1">#REF!</definedName>
    <definedName name="_sort2" hidden="1">#REF!</definedName>
    <definedName name="_SUM1473">#REF!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et12" hidden="1">{"assumptions",#N/A,FALSE,"Scenario 1";"valuation",#N/A,FALSE,"Scenario 1"}</definedName>
    <definedName name="_tet5" hidden="1">{"assumptions",#N/A,FALSE,"Scenario 1";"valuation",#N/A,FALSE,"Scenario 1"}</definedName>
    <definedName name="_WP2">#REF!</definedName>
    <definedName name="_WP3">#REF!</definedName>
    <definedName name="_ZZ223">#REF!</definedName>
    <definedName name="a" hidden="1">{"LBO Summary",#N/A,FALSE,"Summary"}</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BNAMRO">#REF!</definedName>
    <definedName name="AccdPenCostDisclProVal">#REF!</definedName>
    <definedName name="AcCell">#REF!</definedName>
    <definedName name="AccessDatabase" hidden="1">"J:\RGULMIL\232029.mdb"</definedName>
    <definedName name="Account">#REF!</definedName>
    <definedName name="ACCOUNTANT">#REF!</definedName>
    <definedName name="ACCRUAL">#REF!</definedName>
    <definedName name="Acct_Owner">#REF!</definedName>
    <definedName name="acqchgenabling">#REF!</definedName>
    <definedName name="acqchgfe">#REF!</definedName>
    <definedName name="acqchgoperations">#REF!</definedName>
    <definedName name="acqenabling">#REF!</definedName>
    <definedName name="acqfe">#REF!</definedName>
    <definedName name="acqoperations">#REF!</definedName>
    <definedName name="AcquisitionMgmtRev1">#REF!</definedName>
    <definedName name="AcquisitionMgmtRev2">#REF!</definedName>
    <definedName name="AcquisitionNIWalk">#REF!</definedName>
    <definedName name="AcquisitionQPack1">#REF!</definedName>
    <definedName name="AcquisitionQPack2">#REF!</definedName>
    <definedName name="actI">#REF!</definedName>
    <definedName name="actII">#REF!</definedName>
    <definedName name="actIII">#REF!</definedName>
    <definedName name="actIV">#REF!</definedName>
    <definedName name="Actuals">OFFSET(#REF!,1,2,[0]!NumRows-1,20)</definedName>
    <definedName name="Actuals2">#N/A</definedName>
    <definedName name="ActualType">#REF!</definedName>
    <definedName name="ACwvu.Hedge._.Data._.Sheet." hidden="1">#REF!</definedName>
    <definedName name="ACwvu.Hedge._.Graphs." hidden="1">#REF!</definedName>
    <definedName name="adam" hidden="1">#REF!</definedName>
    <definedName name="ADDITIVEDATA">#REF!</definedName>
    <definedName name="adfa"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DI">#REF!</definedName>
    <definedName name="adj">#REF!</definedName>
    <definedName name="Adj_JE" hidden="1">{#N/A,#N/A,TRUE,"MarginCalc";#N/A,#N/A,TRUE,"Proposal.kW Firm";#N/A,#N/A,TRUE,"PurCalc";#N/A,#N/A,TRUE,"PurCalc Other"}</definedName>
    <definedName name="ADJUSTMENTS">#REF!</definedName>
    <definedName name="admn">#REF!</definedName>
    <definedName name="AGEDATA">#REF!</definedName>
    <definedName name="AGL">#REF!</definedName>
    <definedName name="AGL.py">#REF!</definedName>
    <definedName name="AGL_OCIDiscl.py">#REF!</definedName>
    <definedName name="AGLProVal.ny">#REF!</definedName>
    <definedName name="Aktueller_Tag">#REF!</definedName>
    <definedName name="Alignment" hidden="1">"a1"</definedName>
    <definedName name="All">#REF!</definedName>
    <definedName name="ALL_DEPTS_WITH_OU_TREE_NODE_BU">#REF!</definedName>
    <definedName name="Alloc_Desc">#REF!</definedName>
    <definedName name="Alloc_Tbl">#REF!</definedName>
    <definedName name="ALLOCATION">#REF!</definedName>
    <definedName name="ALLSUM">#REF!</definedName>
    <definedName name="AMORTACC">#REF!</definedName>
    <definedName name="AMORTEXP">#REF!</definedName>
    <definedName name="AmortText">#REF!</definedName>
    <definedName name="Annuals">OFFSET(#REF!,1,1,[0]!NumYears,19)</definedName>
    <definedName name="Annuals2">#N/A</definedName>
    <definedName name="anscount" hidden="1">3</definedName>
    <definedName name="APN">#REF!</definedName>
    <definedName name="APSC">#REF!</definedName>
    <definedName name="APSC.py">#REF!</definedName>
    <definedName name="APSC_OCI.py">#REF!</definedName>
    <definedName name="APSCProVal.ny">#REF!</definedName>
    <definedName name="Aquila">#REF!</definedName>
    <definedName name="array_names">#REF!</definedName>
    <definedName name="array_num">#REF!</definedName>
    <definedName name="AS2DocOpenMode" hidden="1">"AS2DocumentEdit"</definedName>
    <definedName name="AS2HasNoAutoHeaderFooter" hidden="1">" "</definedName>
    <definedName name="ASD">#REF!</definedName>
    <definedName name="asdf" hidden="1">#REF!</definedName>
    <definedName name="ASOF">#REF!</definedName>
    <definedName name="asset">#REF!</definedName>
    <definedName name="AssetReturn.py">#REF!</definedName>
    <definedName name="ATO">#REF!</definedName>
    <definedName name="ATO.py">#REF!</definedName>
    <definedName name="ATO_OCIProVal.py">#REF!</definedName>
    <definedName name="ATOProVal.ny">#REF!</definedName>
    <definedName name="avail_offpk">#REF!</definedName>
    <definedName name="avail_pk">#REF!</definedName>
    <definedName name="AvgSalScaleFASB">#REF!</definedName>
    <definedName name="AvgSalScaleFASB.py">#REF!</definedName>
    <definedName name="AvgSalScaleFASBDiscl">#REF!</definedName>
    <definedName name="AvgSalScaleFASBDiscl.py">#REF!</definedName>
    <definedName name="AWGopebByPlanPage1">#REF!</definedName>
    <definedName name="AWGopebByPlanPage2">#REF!</definedName>
    <definedName name="AWGopebByPlanPage3">#REF!</definedName>
    <definedName name="AWGopebPage1">#REF!</definedName>
    <definedName name="AWGopebPage2">#REF!</definedName>
    <definedName name="AWGopebPage3">#REF!</definedName>
    <definedName name="BalanceSheet">#REF!</definedName>
    <definedName name="BalanceSheetAdj">#REF!</definedName>
    <definedName name="BalanceSheetLY">#REF!</definedName>
    <definedName name="BalanceSheetLYAdj">#REF!</definedName>
    <definedName name="BalanceSheetOP">#REF!</definedName>
    <definedName name="BalanceSheetOPAdj">#REF!</definedName>
    <definedName name="Base_Year">#REF!</definedName>
    <definedName name="BaseAmtCol">#REF!</definedName>
    <definedName name="BASEPRICE">#REF!</definedName>
    <definedName name="baseyr">#REF!</definedName>
    <definedName name="BBL">#REF!</definedName>
    <definedName name="bd">#REF!</definedName>
    <definedName name="BeginningAcqHeadCount">#REF!</definedName>
    <definedName name="BEL_BTW">#REF!,#REF!,#REF!</definedName>
    <definedName name="belgie">#REF!</definedName>
    <definedName name="BenCsts_review">#REF!</definedName>
    <definedName name="Benefit_names">#REF!</definedName>
    <definedName name="BftPmtsDiscl">#REF!</definedName>
    <definedName name="BftPmtsDiscl.py">#REF!</definedName>
    <definedName name="BftPmtsDisclProVal">#REF!</definedName>
    <definedName name="BHCopebByPlanPage1">#REF!</definedName>
    <definedName name="BHCopebByPlanPage2">#REF!</definedName>
    <definedName name="BHCopebByPlanPage3">#REF!</definedName>
    <definedName name="BHCopebPage1">#REF!</definedName>
    <definedName name="BHCopebPage2">#REF!</definedName>
    <definedName name="BHCopebPage3">#REF!</definedName>
    <definedName name="BHER">#REF!</definedName>
    <definedName name="BHPIAbyPlanPage1">#REF!</definedName>
    <definedName name="BHPIAbyPlanPage2">#REF!</definedName>
    <definedName name="BHPIAbyPlanPage3">#REF!</definedName>
    <definedName name="BHPIApage1">#REF!</definedName>
    <definedName name="BHPIApage2">#REF!</definedName>
    <definedName name="BHPIApage3">#REF!</definedName>
    <definedName name="BHUHdrate">#REF!</definedName>
    <definedName name="BHUHIAdrate">#REF!</definedName>
    <definedName name="BHUHIAPage1">#REF!</definedName>
    <definedName name="BHUHIAPage2">#REF!</definedName>
    <definedName name="BHUHIAPage3">#REF!</definedName>
    <definedName name="BHUHopebByPlanPage1">#REF!</definedName>
    <definedName name="BHUHopebByPlanPage2">#REF!</definedName>
    <definedName name="BHUHopebByPlanPage3">#REF!</definedName>
    <definedName name="BHUHOPEBdrate">#REF!</definedName>
    <definedName name="BHUHopebPage1">#REF!</definedName>
    <definedName name="BHUHopebPage2">#REF!</definedName>
    <definedName name="BHUHopebPage3">#REF!</definedName>
    <definedName name="BILL1473">#REF!</definedName>
    <definedName name="BILLFREQ">#REF!</definedName>
    <definedName name="BILLFROM">#REF!</definedName>
    <definedName name="billratesa">#REF!</definedName>
    <definedName name="billratesa1">#REF!</definedName>
    <definedName name="BILLRATESA2">#REF!</definedName>
    <definedName name="BillRatesB">#REF!</definedName>
    <definedName name="billratesB1">#REF!</definedName>
    <definedName name="BILLRATESC">#REF!</definedName>
    <definedName name="BILLRATESD">#REF!</definedName>
    <definedName name="BillRatesE">#REF!</definedName>
    <definedName name="BILLSUMMARYA">#REF!</definedName>
    <definedName name="BILLSUMMARYA1">#REF!</definedName>
    <definedName name="BILLSUMMARYA2">#REF!</definedName>
    <definedName name="BILLSUMMARYB">#REF!</definedName>
    <definedName name="BILLSUMMARYB1">#REF!</definedName>
    <definedName name="BILLSUMMARYC">#REF!</definedName>
    <definedName name="billsummaryc1">#REF!</definedName>
    <definedName name="BILLSUMMARYD">#REF!</definedName>
    <definedName name="BILLSUMMARYE">#REF!</definedName>
    <definedName name="BillSummaryF">#REF!</definedName>
    <definedName name="BILLTO">#REF!</definedName>
    <definedName name="BILLVOL">#REF!</definedName>
    <definedName name="BILLWAS">#REF!</definedName>
    <definedName name="BLAIR">#REF!</definedName>
    <definedName name="BLPH14" hidden="1">#REF!</definedName>
    <definedName name="BLPH16" hidden="1">#REF!</definedName>
    <definedName name="BLPH17" hidden="1">#REF!</definedName>
    <definedName name="BLPH19" hidden="1">#REF!</definedName>
    <definedName name="BLPH2" hidden="1">#REF!</definedName>
    <definedName name="BLPH21" hidden="1">#REF!</definedName>
    <definedName name="BLPH23" hidden="1">#REF!</definedName>
    <definedName name="BLQTR1">#REF!</definedName>
    <definedName name="BLQTR2">#REF!</definedName>
    <definedName name="BLQTR3">#REF!</definedName>
    <definedName name="BLQTR4">#REF!</definedName>
    <definedName name="BOA">#REF!</definedName>
    <definedName name="BOBaseline">#REF!</definedName>
    <definedName name="BOMinus1">#REF!</definedName>
    <definedName name="BOPlus1">#REF!</definedName>
    <definedName name="BOSensMinus1.py">#REF!</definedName>
    <definedName name="BOSensPlus1.py">#REF!</definedName>
    <definedName name="BottomLine">#REF!</definedName>
    <definedName name="bow">#REF!</definedName>
    <definedName name="BRSums">#REF!</definedName>
    <definedName name="BS_Timespan">#REF!</definedName>
    <definedName name="BS_Timespan_Compare">#REF!</definedName>
    <definedName name="BTU">#REF!</definedName>
    <definedName name="BTUBILL">#REF!</definedName>
    <definedName name="BTUTONSBILL">#REF!</definedName>
    <definedName name="BU">#REF!</definedName>
    <definedName name="BUAcrl">#REF!</definedName>
    <definedName name="BudgetCode">#REF!</definedName>
    <definedName name="BudgetsElec_NonIncent_Disc">#REF!</definedName>
    <definedName name="BudgetsGas_NonIncent_Disc">#REF!</definedName>
    <definedName name="BudgetsNonUtil_NonIncent_Disc">#REF!</definedName>
    <definedName name="BudgetsNPV_AllTotal">#REF!</definedName>
    <definedName name="BudgetsNPV_ElecTotal">#REF!</definedName>
    <definedName name="BudgetsNPV_GasTotal">#REF!</definedName>
    <definedName name="BudgetsNPV_NonUtilTotal">#REF!</definedName>
    <definedName name="BUDGETVERDEELTABEL">#REF!</definedName>
    <definedName name="BurdenRates">#REF!</definedName>
    <definedName name="bus">#REF!</definedName>
    <definedName name="Business_Unit">#REF!</definedName>
    <definedName name="BUSINESS_UNIT_PND">#REF!</definedName>
    <definedName name="BUSums">#REF!</definedName>
    <definedName name="Button_1">"X232029_VI1338_Noram_List"</definedName>
    <definedName name="buu">#REF!</definedName>
    <definedName name="CallLimit">#REF!</definedName>
    <definedName name="CallLongNoneShort">#REF!</definedName>
    <definedName name="CallStrike">#REF!</definedName>
    <definedName name="Calpine_Operations">#REF!</definedName>
    <definedName name="Capacity">#REF!</definedName>
    <definedName name="CASHFLOW">#REF!</definedName>
    <definedName name="CCFSALES">#REF!</definedName>
    <definedName name="CDM">#REF!</definedName>
    <definedName name="cdv">#REF!</definedName>
    <definedName name="Cell_Ref">#REF!</definedName>
    <definedName name="ChAnnkWh">#REF!</definedName>
    <definedName name="Charges">#REF!</definedName>
    <definedName name="ChartPctInterval">#REF!</definedName>
    <definedName name="ChBaseCost">#REF!</definedName>
    <definedName name="CHECK">#REF!</definedName>
    <definedName name="ChElecIncentives">#REF!</definedName>
    <definedName name="ChFuel">#REF!</definedName>
    <definedName name="ChGasIncentives">#REF!</definedName>
    <definedName name="chInstallCost">#REF!</definedName>
    <definedName name="ChNonUtilIncentives">#REF!</definedName>
    <definedName name="CITIES">#REF!</definedName>
    <definedName name="CITY">#REF!</definedName>
    <definedName name="CityLimits">#REF!</definedName>
    <definedName name="cjv25prnt">#REF!</definedName>
    <definedName name="cjv3prnt">#REF!</definedName>
    <definedName name="cjv3wkst">#REF!</definedName>
    <definedName name="CLFPopebPage1">#REF!</definedName>
    <definedName name="CLFPopebPage2">#REF!</definedName>
    <definedName name="CLFPopebPage3">#REF!</definedName>
    <definedName name="CLFPopebPage4">#REF!</definedName>
    <definedName name="ClientMatter" hidden="1">"b1"</definedName>
    <definedName name="Clientmngt">#REF!</definedName>
    <definedName name="Cnfg_CalcElecRateImpact">#REF!</definedName>
    <definedName name="Cnfg_CalcMWhByPeriod">#REF!</definedName>
    <definedName name="Cnfg_CalcSteps">#REF!</definedName>
    <definedName name="Cnfg_CellDragAndDrop">#REF!</definedName>
    <definedName name="Cnfg_Contrib1">#REF!</definedName>
    <definedName name="Cnfg_Contrib2">#REF!</definedName>
    <definedName name="Cnfg_Contrib3">#REF!</definedName>
    <definedName name="Cnfg_EnableMultZones">#REF!</definedName>
    <definedName name="Cnfg_IncludeExt">#REF!</definedName>
    <definedName name="Cnfg_IndividualNRBs">#REF!</definedName>
    <definedName name="Cnfg_MaxACYrs">#REF!</definedName>
    <definedName name="Cnfg_MaxInstallYrs">#REF!</definedName>
    <definedName name="Cnfg_MaxMeasures">#REF!</definedName>
    <definedName name="Cnfg_MaxPrgms">#REF!</definedName>
    <definedName name="Cnfg_MaxSectors">#REF!</definedName>
    <definedName name="Cnfg_NonUtilBudgOrg">#REF!</definedName>
    <definedName name="Cnfg_NRBsInTotalBens">#REF!</definedName>
    <definedName name="Cnfg_PrgmAbbreviation">#REF!</definedName>
    <definedName name="Cnfg_ProgramLabel">#REF!</definedName>
    <definedName name="Cnfg_ScrnToolbar">#REF!</definedName>
    <definedName name="Cnfg_ScrnToolbarName">#REF!</definedName>
    <definedName name="Cnfg_Sheets">#REF!</definedName>
    <definedName name="Cnfg_SocietalOrTotRes">#REF!</definedName>
    <definedName name="Cnfg_UserGuide">#REF!</definedName>
    <definedName name="Cnfg_WaterUnits">#REF!</definedName>
    <definedName name="Co">#REF!</definedName>
    <definedName name="CO48ENT">#REF!</definedName>
    <definedName name="CO90ENT">#REF!</definedName>
    <definedName name="coding">#REF!</definedName>
    <definedName name="coeffs">#REF!</definedName>
    <definedName name="Collections">#REF!</definedName>
    <definedName name="COLO">#REF!</definedName>
    <definedName name="Commercial_Start">#REF!</definedName>
    <definedName name="COMMERZBANK">#REF!</definedName>
    <definedName name="COMP">#REF!</definedName>
    <definedName name="Company">#REF!</definedName>
    <definedName name="CompanyCode">#REF!</definedName>
    <definedName name="CompanyName">#REF!</definedName>
    <definedName name="Compare_Month">#REF!</definedName>
    <definedName name="Compare_Year">#REF!</definedName>
    <definedName name="compunbld">#REF!</definedName>
    <definedName name="Con_Bal_Sheet">#REF!</definedName>
    <definedName name="Con_Inc_Stmnt">#REF!</definedName>
    <definedName name="ConsolidatedQPack1">#REF!</definedName>
    <definedName name="ConsOpex_G2">#REF!</definedName>
    <definedName name="ConsOpex_G3">#REF!</definedName>
    <definedName name="ConsOpex_G4">#REF!</definedName>
    <definedName name="ConsOpex_G5">#REF!</definedName>
    <definedName name="ConsOpex_Germ">#REF!</definedName>
    <definedName name="ConsOpex_N2">#REF!</definedName>
    <definedName name="ConsOpex_N3">#REF!</definedName>
    <definedName name="ConsOpex_N4">#REF!</definedName>
    <definedName name="ConsOpex_U2">#REF!</definedName>
    <definedName name="ConsOpex_U3">#REF!</definedName>
    <definedName name="ConsOpex_U4">#REF!</definedName>
    <definedName name="ConsOpex_UK">#REF!</definedName>
    <definedName name="Cont_1">#REF!</definedName>
    <definedName name="contract">#REF!</definedName>
    <definedName name="contractors">#REF!</definedName>
    <definedName name="ContribDiscl.py">#REF!</definedName>
    <definedName name="ContribDisclPV">#REF!</definedName>
    <definedName name="convfac">0.6992</definedName>
    <definedName name="Copy.Area">#REF!</definedName>
    <definedName name="COPY1">#REF!</definedName>
    <definedName name="COPY2">#REF!</definedName>
    <definedName name="Copy3">#REF!</definedName>
    <definedName name="core">#REF!</definedName>
    <definedName name="correcties">#REF!</definedName>
    <definedName name="CostEff_out">#REF!</definedName>
    <definedName name="CostEff_Table">#REF!</definedName>
    <definedName name="CostofPosition">#REF!</definedName>
    <definedName name="COSTROW1">#REF!</definedName>
    <definedName name="COSTROW2">#REF!</definedName>
    <definedName name="CostsYr">#REF!</definedName>
    <definedName name="cotot1">#REF!</definedName>
    <definedName name="cotot2">#REF!</definedName>
    <definedName name="cotot3">#REF!</definedName>
    <definedName name="cotot4">#REF!</definedName>
    <definedName name="COUNTY">#REF!</definedName>
    <definedName name="COUSEGAS">#REF!</definedName>
    <definedName name="cover">#REF!</definedName>
    <definedName name="Coyote">#REF!</definedName>
    <definedName name="CoyoteMonth">#REF!</definedName>
    <definedName name="cpinv">#REF!</definedName>
    <definedName name="Credit_World">#REF!</definedName>
    <definedName name="CREDITSUISSE">#REF!</definedName>
    <definedName name="CRETE">#REF!</definedName>
    <definedName name="CType1">"Residential"</definedName>
    <definedName name="CType2">"Commercial"</definedName>
    <definedName name="CType3">"Industrial"</definedName>
    <definedName name="CType4">"Agricultural"</definedName>
    <definedName name="CType5">"Transportation"</definedName>
    <definedName name="CType6">"Misc Op Income"</definedName>
    <definedName name="Currency">#REF!</definedName>
    <definedName name="CURRENT">#REF!</definedName>
    <definedName name="Current_Year">#REF!</definedName>
    <definedName name="currentFY">#REF!</definedName>
    <definedName name="CurrentLiab158">#REF!</definedName>
    <definedName name="CurrentLiab158.py">#REF!</definedName>
    <definedName name="currmo">#REF!</definedName>
    <definedName name="CUST">#REF!</definedName>
    <definedName name="customer">#REF!</definedName>
    <definedName name="Customers">#REF!</definedName>
    <definedName name="Customers_with_exceed_pay_term">#REF!</definedName>
    <definedName name="CustomerType">#REF!</definedName>
    <definedName name="CUSTSUM">#REF!</definedName>
    <definedName name="custsvc">#REF!</definedName>
    <definedName name="CY11TOT">#REF!</definedName>
    <definedName name="CYC10TOT">#REF!</definedName>
    <definedName name="DAILYMACRO">#REF!</definedName>
    <definedName name="DANSKEBANK">#REF!</definedName>
    <definedName name="data">#REF!</definedName>
    <definedName name="data_entry">#REF!</definedName>
    <definedName name="DATA_TABLE">#REF!</definedName>
    <definedName name="DATA_TABLE_1998">#REF!</definedName>
    <definedName name="Data_table_1998_rev">#REF!</definedName>
    <definedName name="DATA_TABLE_1999">#REF!</definedName>
    <definedName name="Data_Types">#REF!</definedName>
    <definedName name="_xlnm.Database">#REF!</definedName>
    <definedName name="DataList">#REF!</definedName>
    <definedName name="Date" hidden="1">"b1"</definedName>
    <definedName name="DAYS">#REF!</definedName>
    <definedName name="db">OFFSET(#REF!,0,0,COUNTA(#REF!),7)</definedName>
    <definedName name="DBDB">#REF!</definedName>
    <definedName name="DBGRONAU">#REF!</definedName>
    <definedName name="dd">#REF!</definedName>
    <definedName name="dds">#REF!</definedName>
    <definedName name="DEC00" hidden="1">{#N/A,#N/A,FALSE,"ARREC"}</definedName>
    <definedName name="DefDate">#REF!</definedName>
    <definedName name="DefLedger">#REF!</definedName>
    <definedName name="DefMask">#REF!</definedName>
    <definedName name="DefOprid">#REF!</definedName>
    <definedName name="DefSource">#REF!</definedName>
    <definedName name="DefUnit">#REF!</definedName>
    <definedName name="dekking">#REF!</definedName>
    <definedName name="Demand">#REF!</definedName>
    <definedName name="dept">#REF!</definedName>
    <definedName name="Dept_Rollup_List">#REF!</definedName>
    <definedName name="DESC">#REF!</definedName>
    <definedName name="DescrCol">#REF!</definedName>
    <definedName name="Description">#REF!</definedName>
    <definedName name="DETAIL">#REF!</definedName>
    <definedName name="DF_GRID_1">#REF!</definedName>
    <definedName name="DF_NAVPANEL_13">#REF!</definedName>
    <definedName name="DF_NAVPANEL_18">#REF!</definedName>
    <definedName name="diapage1">#REF!</definedName>
    <definedName name="DIAR48">#REF!</definedName>
    <definedName name="DIAR90">#REF!</definedName>
    <definedName name="DIARIZED48">#REF!</definedName>
    <definedName name="DIARIZED90">#REF!</definedName>
    <definedName name="Diff">#REF!</definedName>
    <definedName name="discount">0.0675</definedName>
    <definedName name="DISTRIBUTION">#REF!</definedName>
    <definedName name="DocumentName" hidden="1">"b1"</definedName>
    <definedName name="DocumentNum" hidden="1">"a1"</definedName>
    <definedName name="DP">#REF!</definedName>
    <definedName name="drate">#REF!</definedName>
    <definedName name="drateAWGopeb">#REF!</definedName>
    <definedName name="drateBHCopeb">#REF!</definedName>
    <definedName name="drateBHPIA">#REF!</definedName>
    <definedName name="drateBHUHIA">#REF!</definedName>
    <definedName name="drateBHUHopeb">#REF!</definedName>
    <definedName name="drateCLFPopeb">#REF!</definedName>
    <definedName name="DrateFASB">#REF!</definedName>
    <definedName name="DrateFASB.py">#REF!</definedName>
    <definedName name="DrateFASBdiscl.py">#REF!</definedName>
    <definedName name="DrateFASBDisclProVal">#REF!</definedName>
    <definedName name="drateKMIopeb">#REF!</definedName>
    <definedName name="dratePEP">#REF!</definedName>
    <definedName name="drateQP">#REF!</definedName>
    <definedName name="DrivCchngPrn2">#REF!</definedName>
    <definedName name="dsfa" hidden="1">#REF!</definedName>
    <definedName name="DSS">#REF!</definedName>
    <definedName name="Due_To_Due_From">#REF!</definedName>
    <definedName name="Due_To_Due_From_Eur">#REF!</definedName>
    <definedName name="Dynamic_Adjustments">#REF!</definedName>
    <definedName name="E">#REF!</definedName>
    <definedName name="EB">#REF!</definedName>
    <definedName name="ebdebtratio">#REF!</definedName>
    <definedName name="ECLGMgmtRev1">#REF!</definedName>
    <definedName name="ECLGMgmtRev2">#REF!</definedName>
    <definedName name="ECLGNIWalk">#REF!</definedName>
    <definedName name="ECLGQPack1">#REF!</definedName>
    <definedName name="ECLGQPack2">#REF!</definedName>
    <definedName name="ecombe">#REF!</definedName>
    <definedName name="ecomfe">#REF!</definedName>
    <definedName name="EcoName">#REF!</definedName>
    <definedName name="EEContribFY">#REF!</definedName>
    <definedName name="EEContribFYdiscl.py">#REF!</definedName>
    <definedName name="EffectiveFIT">#REF!</definedName>
    <definedName name="EIGENDB">#REF!</definedName>
    <definedName name="EIGENDB2">#REF!</definedName>
    <definedName name="EIGENDG">#REF!</definedName>
    <definedName name="Email_Address">#REF!</definedName>
    <definedName name="EmissCostNGas">#REF!</definedName>
    <definedName name="EmissCostOil">#REF!</definedName>
    <definedName name="EmissElecCO2">#REF!</definedName>
    <definedName name="EmissElecNOx">#REF!</definedName>
    <definedName name="EmissElecSO2">#REF!</definedName>
    <definedName name="EmissNGasCO2">#REF!</definedName>
    <definedName name="EmissNGasNOx">#REF!</definedName>
    <definedName name="EmissNGasSO2">#REF!</definedName>
    <definedName name="EmissOilCO2">#REF!</definedName>
    <definedName name="EmissOilNOx">#REF!</definedName>
    <definedName name="EmissOilSO2">#REF!</definedName>
    <definedName name="EMonth">#REF!,#REF!</definedName>
    <definedName name="emp">#REF!</definedName>
    <definedName name="Emp_Status_List">#REF!</definedName>
    <definedName name="EnablingMgmtRev1">#REF!</definedName>
    <definedName name="EnablingMgmtRev2">#REF!</definedName>
    <definedName name="EnablingNIWalk">#REF!</definedName>
    <definedName name="EnablingQPack1">#REF!</definedName>
    <definedName name="EnablingQPack2">#REF!</definedName>
    <definedName name="EndingAcqHeadCount">#REF!</definedName>
    <definedName name="Energy_Delivery___Y_T_D_Ebit">#REF!</definedName>
    <definedName name="EnergyUnits">#REF!</definedName>
    <definedName name="Enron">#REF!</definedName>
    <definedName name="Entity">#REF!</definedName>
    <definedName name="Entry">"V1900-01-01"</definedName>
    <definedName name="EOA">#REF!</definedName>
    <definedName name="EOB">#REF!</definedName>
    <definedName name="EOC">#REF!</definedName>
    <definedName name="EOH">#REF!</definedName>
    <definedName name="Eq_Starts">#REF!</definedName>
    <definedName name="EQUITY">#REF!</definedName>
    <definedName name="ErateFASB">#REF!</definedName>
    <definedName name="ErateFASB.py">#REF!</definedName>
    <definedName name="ErateFASBdiscl.py">#REF!</definedName>
    <definedName name="ErateFASBDisclProVal">#REF!</definedName>
    <definedName name="erevchg">#REF!</definedName>
    <definedName name="eroa">0.07</definedName>
    <definedName name="EROA.py">#REF!</definedName>
    <definedName name="EROApos">#REF!</definedName>
    <definedName name="EROR">#REF!</definedName>
    <definedName name="ERORB">#REF!</definedName>
    <definedName name="Escalation_Quotient">#REF!</definedName>
    <definedName name="Essbase_Lookup_Range">#REF!</definedName>
    <definedName name="EssfHasNonUnique">FALSE</definedName>
    <definedName name="EssLatest">"Jan"</definedName>
    <definedName name="EssOptions">"A3100000000111000011001111020_01009No Access"</definedName>
    <definedName name="EuropeMgmtRev1">#REF!</definedName>
    <definedName name="EuropeMgmtRev2">#REF!</definedName>
    <definedName name="EuropeMgmtRev3">#REF!</definedName>
    <definedName name="EuropeMgmtRev4">#REF!</definedName>
    <definedName name="EuropeNIWalk">#REF!</definedName>
    <definedName name="EuropeNIWalk2">#REF!</definedName>
    <definedName name="EuropeQPack2">#REF!</definedName>
    <definedName name="EW">#REF!</definedName>
    <definedName name="EWGHTDEBT">#REF!</definedName>
    <definedName name="exceed_pay_term">#REF!</definedName>
    <definedName name="ExchangeRate">#REF!</definedName>
    <definedName name="ExNonExArea1">#REF!,#REF!,#REF!,#REF!</definedName>
    <definedName name="ExNonExArea2">#REF!</definedName>
    <definedName name="ExpContribFY.py">#REF!</definedName>
    <definedName name="expl" hidden="1">{#N/A,#N/A,TRUE,"MarginCalc";#N/A,#N/A,TRUE,"Proposal.kW Firm";#N/A,#N/A,TRUE,"PurCalc";#N/A,#N/A,TRUE,"PurCalc Other"}</definedName>
    <definedName name="Ext_Elec">#REF!</definedName>
    <definedName name="Ext_Fuel">#REF!</definedName>
    <definedName name="ExtElec">#REF!</definedName>
    <definedName name="ExtElecAdder">#REF!</definedName>
    <definedName name="ExtFossil">#REF!</definedName>
    <definedName name="ExtFossilAdder">#REF!</definedName>
    <definedName name="EYTD">#REF!,#REF!</definedName>
    <definedName name="FACTORS">#REF!</definedName>
    <definedName name="FAS88Expense">#REF!</definedName>
    <definedName name="FAS88Expense.py">#REF!</definedName>
    <definedName name="FAS88GL">#REF!</definedName>
    <definedName name="FAS88PSC">#REF!</definedName>
    <definedName name="Fcast_Summary">#REF!</definedName>
    <definedName name="fdsafads">#REF!</definedName>
    <definedName name="FEB00" hidden="1">{#N/A,#N/A,FALSE,"ARREC"}</definedName>
    <definedName name="FedTax">#REF!</definedName>
    <definedName name="Fee">#REF!</definedName>
    <definedName name="felix">#REF!</definedName>
    <definedName name="FERCCode">#REF!</definedName>
    <definedName name="FFUnitsDiv1k">#REF!</definedName>
    <definedName name="fieldsales">#REF!</definedName>
    <definedName name="filename">#REF!</definedName>
    <definedName name="FilingType">#REF!</definedName>
    <definedName name="finance">#REF!</definedName>
    <definedName name="Financing_Receivables">#REF!</definedName>
    <definedName name="Finrpt5">#REF!</definedName>
    <definedName name="Finrpt6">#REF!</definedName>
    <definedName name="FirstYr">#REF!</definedName>
    <definedName name="FIXED">#REF!</definedName>
    <definedName name="Float">#REF!</definedName>
    <definedName name="fnbld">#REF!</definedName>
    <definedName name="fnbnwl">#REF!</definedName>
    <definedName name="For_the_year_ending_December_31__1998">#REF!</definedName>
    <definedName name="ForAmtCol">#REF!</definedName>
    <definedName name="FossilUnits">#REF!</definedName>
    <definedName name="FranceNIWalk">#REF!</definedName>
    <definedName name="FranceQPack1">#REF!</definedName>
    <definedName name="FranceQPack2">#REF!</definedName>
    <definedName name="FRIESLAND">#REF!</definedName>
    <definedName name="fsbnwc">#REF!</definedName>
    <definedName name="ftbwy">#REF!</definedName>
    <definedName name="fucking" hidden="1">#REF!</definedName>
    <definedName name="fuel_names">#REF!</definedName>
    <definedName name="FuelCostAdders">#REF!</definedName>
    <definedName name="FuelToggle">#REF!</definedName>
    <definedName name="FundingCurr">#REF!</definedName>
    <definedName name="FundingEur">#REF!</definedName>
    <definedName name="FundStatDiscl.py">#REF!</definedName>
    <definedName name="FundStatProVal">#REF!</definedName>
    <definedName name="FVAEOYdiscl.py">#REF!</definedName>
    <definedName name="FVAEOYdiscl.py2">#REF!</definedName>
    <definedName name="FVAEOYProVal">#REF!</definedName>
    <definedName name="fwbcst">#REF!</definedName>
    <definedName name="fwbedg">#REF!</definedName>
    <definedName name="fwbhsp">#REF!</definedName>
    <definedName name="fwbrc">#REF!</definedName>
    <definedName name="FY">#REF!</definedName>
    <definedName name="GCR_MOD1">#REF!</definedName>
    <definedName name="GCR_MOD2">#REF!</definedName>
    <definedName name="GENERALENEDERLAND">#REF!,#REF!</definedName>
    <definedName name="generation">#REF!</definedName>
    <definedName name="geo">#REF!</definedName>
    <definedName name="GermanyMgmtRev1">#REF!</definedName>
    <definedName name="GermanyMgmtRev2">#REF!</definedName>
    <definedName name="GermanyNIWalk">#REF!</definedName>
    <definedName name="GermanyQPack1">#REF!</definedName>
    <definedName name="GermanyQPack2">#REF!</definedName>
    <definedName name="gg"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GL_CODEBLOCK_ALL_OPEN_ITEMS">#REF!</definedName>
    <definedName name="GL_INTERFACE_REFERENCE7">#REF!</definedName>
    <definedName name="GLSums">#REF!</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PLTDEPR">#REF!</definedName>
    <definedName name="GraphActual">#N/A</definedName>
    <definedName name="GraphNormal">OFFSET([0]!Normals,1,[0]!Station,12,1)</definedName>
    <definedName name="Gri">#REF!</definedName>
    <definedName name="GRWNDUsable_Oil">475000</definedName>
    <definedName name="GSCOMMALLOC">#REF!</definedName>
    <definedName name="gwb">#REF!</definedName>
    <definedName name="half">#REF!</definedName>
    <definedName name="HDDCDD">OFFSET(#REF!,0,0,COUNTA(#REF!),20)</definedName>
    <definedName name="Hdr_CostsSummary">#REF!</definedName>
    <definedName name="Hdr_ElecSavingsByPeriod">#REF!</definedName>
    <definedName name="Hdr_GasSavePcSales">#REF!</definedName>
    <definedName name="Hdr_MeasReview">#REF!</definedName>
    <definedName name="Hdr_MeasSaveYr">#REF!</definedName>
    <definedName name="Hdr_MeasScrn">#REF!</definedName>
    <definedName name="Hdr_Review">#REF!</definedName>
    <definedName name="Hdr_SaveYr">#REF!</definedName>
    <definedName name="hdv">#REF!</definedName>
    <definedName name="HeaderKeys">#REF!</definedName>
    <definedName name="HeaderLabels">#REF!</definedName>
    <definedName name="HeaderLine">#REF!</definedName>
    <definedName name="HeaderSeq">#REF!</definedName>
    <definedName name="hello" hidden="1">{#N/A,#N/A,TRUE,"Facility-Input";#N/A,#N/A,TRUE,"Graphs";#N/A,#N/A,TRUE,"TOTAL"}</definedName>
    <definedName name="HERE">#REF!</definedName>
    <definedName name="h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HISPANO">#REF!</definedName>
    <definedName name="HR">#REF!</definedName>
    <definedName name="hrlydomestic">#REF!</definedName>
    <definedName name="hrlyint">#REF!</definedName>
    <definedName name="HYBERGER">#REF!</definedName>
    <definedName name="IAPGA">#REF!</definedName>
    <definedName name="IATAN">#REF!</definedName>
    <definedName name="IC">#REF!</definedName>
    <definedName name="IC.py">#REF!</definedName>
    <definedName name="ICT">#REF!</definedName>
    <definedName name="IMBALALLOC">#REF!</definedName>
    <definedName name="IMBALANCE">#REF!</definedName>
    <definedName name="import_ctrl">#REF!</definedName>
    <definedName name="ImportOthFuel" hidden="1">{#N/A,#N/A,TRUE,"MarginCalc";#N/A,#N/A,TRUE,"Proposal.kW Firm";#N/A,#N/A,TRUE,"PurCalc";#N/A,#N/A,TRUE,"PurCalc Other"}</definedName>
    <definedName name="INCENTIVE_ADJUSTMENT">#REF!</definedName>
    <definedName name="Incl_Excl">#REF!</definedName>
    <definedName name="incomestatement">#REF!</definedName>
    <definedName name="indloc1">#REF!</definedName>
    <definedName name="indloc2">#REF!</definedName>
    <definedName name="indloc3">#REF!</definedName>
    <definedName name="indtot1">#REF!</definedName>
    <definedName name="indtot2">#REF!</definedName>
    <definedName name="indtot3">#REF!</definedName>
    <definedName name="Ineligible_Countries">#REF!</definedName>
    <definedName name="Ineligible_Countries_Eur">#REF!</definedName>
    <definedName name="INGBANK">#REF!</definedName>
    <definedName name="innercode">#REF!</definedName>
    <definedName name="input">#REF!</definedName>
    <definedName name="InputFunctionArea1">#REF!</definedName>
    <definedName name="InputFunctionArea2">#REF!</definedName>
    <definedName name="InputFunctionArea3">#REF!</definedName>
    <definedName name="InputFunctionArea4">#REF!</definedName>
    <definedName name="InputFunctionArea5">#REF!</definedName>
    <definedName name="InputFunctionUnprotectedArea1">#REF!,#REF!,#REF!,#REF!,#REF!,#REF!,#REF!,#REF!</definedName>
    <definedName name="InputFunctionUnprotectedArea2">#REF!,#REF!,#REF!</definedName>
    <definedName name="InsertLine">#REF!</definedName>
    <definedName name="insidesales">#REF!</definedName>
    <definedName name="Interco">#REF!</definedName>
    <definedName name="interest">0.07</definedName>
    <definedName name="INTERNET">#REF!</definedName>
    <definedName name="INVLINE">#REF!</definedName>
    <definedName name="invoercode">#REF!</definedName>
    <definedName name="Invoice">#REF!</definedName>
    <definedName name="Invoice2">#REF!</definedName>
    <definedName name="INVOICENO">#REF!</definedName>
    <definedName name="INVOICES">#REF!</definedName>
    <definedName name="IOStatus">#REF!</definedName>
    <definedName name="IOWA">#REF!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42184.6703356481</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IS_Timespan">#REF!</definedName>
    <definedName name="it">#REF!</definedName>
    <definedName name="ItalyMgmtRev1">#REF!</definedName>
    <definedName name="ItalyMgmtRev2">#REF!</definedName>
    <definedName name="ItalyNIWalk">#REF!</definedName>
    <definedName name="ItalyQPack1">#REF!</definedName>
    <definedName name="ItalyQPack2">#REF!</definedName>
    <definedName name="J.C.__Christensen">#REF!</definedName>
    <definedName name="JE" hidden="1">{#N/A,#N/A,FALSE,"Proposal.kW Intrupt"}</definedName>
    <definedName name="JE_form">#REF!</definedName>
    <definedName name="JEDesc">#REF!</definedName>
    <definedName name="jeprint">#REF!</definedName>
    <definedName name="JESUS" hidden="1">{#N/A,#N/A,TRUE,"Facility-Input";#N/A,#N/A,TRUE,"Graphs";#N/A,#N/A,TRUE,"TOTAL"}</definedName>
    <definedName name="JETrueUpAccounts">#REF!</definedName>
    <definedName name="JETSET">#REF!</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ob_Inst">#REF!</definedName>
    <definedName name="journal">#REF!</definedName>
    <definedName name="journal1">#REF!</definedName>
    <definedName name="journal2">#REF!</definedName>
    <definedName name="journal3">#REF!</definedName>
    <definedName name="july" hidden="1">{#N/A,#N/A,TRUE,"MarginCalc";#N/A,#N/A,TRUE,"Proposal.kW Firm";#N/A,#N/A,TRUE,"PurCalc";#N/A,#N/A,TRUE,"PurCalc Other"}</definedName>
    <definedName name="Jurisdiction">#REF!</definedName>
    <definedName name="JVMgmtRev1">#REF!</definedName>
    <definedName name="JVMgmtRev2">#REF!</definedName>
    <definedName name="JVNIWalk">#REF!</definedName>
    <definedName name="JVQPack1">#REF!</definedName>
    <definedName name="JVQPack2">#REF!</definedName>
    <definedName name="KANSASIS">#REF!</definedName>
    <definedName name="KCPLAcct_Owner">#REF!</definedName>
    <definedName name="KMIopebByPlanPage1">#REF!</definedName>
    <definedName name="KMIopebByPlanPage2">#REF!</definedName>
    <definedName name="KMIopebByPlanPage3">#REF!</definedName>
    <definedName name="KMIopebPage1">#REF!</definedName>
    <definedName name="KMIopebPage2">#REF!</definedName>
    <definedName name="KMIopebPage3">#REF!</definedName>
    <definedName name="kpsimb">#REF!</definedName>
    <definedName name="KSPAYROLL">#REF!</definedName>
    <definedName name="KSPGA">#REF!</definedName>
    <definedName name="KSPGA3008">#REF!</definedName>
    <definedName name="l">#REF!</definedName>
    <definedName name="labor">70000/12</definedName>
    <definedName name="LAG">#REF!</definedName>
    <definedName name="LANSCHOT">#REF!</definedName>
    <definedName name="LastLineCol">#REF!</definedName>
    <definedName name="LawsonGL">#REF!</definedName>
    <definedName name="LedgerFieldType">#REF!</definedName>
    <definedName name="legal">#REF!</definedName>
    <definedName name="LegalEntity">#REF!</definedName>
    <definedName name="LES">#REF!</definedName>
    <definedName name="Leverage">#REF!</definedName>
    <definedName name="Library" hidden="1">"a1"</definedName>
    <definedName name="LifeCO2_NGas">#REF!</definedName>
    <definedName name="LifeCO2_Oil">#REF!</definedName>
    <definedName name="LifeNOx_NGas">#REF!</definedName>
    <definedName name="LifeNOx_Oil">#REF!</definedName>
    <definedName name="LifeSO2_NGas">#REF!</definedName>
    <definedName name="LifeSO2_Oil">#REF!</definedName>
    <definedName name="LINCOLN">#REF!</definedName>
    <definedName name="line1">#REF!</definedName>
    <definedName name="line2">#REF!</definedName>
    <definedName name="LineLosses">#REF!</definedName>
    <definedName name="Lkup_FFUnits">#REF!</definedName>
    <definedName name="Lkup_FuelClass">#REF!</definedName>
    <definedName name="Lkup_FuelType">#REF!</definedName>
    <definedName name="Lkup_NetBenefits">#REF!</definedName>
    <definedName name="Lkup_PrgmCode">#REF!</definedName>
    <definedName name="Lkup_ProgramType">#REF!</definedName>
    <definedName name="Lkup_SaveYrArrays">#REF!</definedName>
    <definedName name="Lkup_Sector">#REF!</definedName>
    <definedName name="Lkup_ZoneCode">#REF!</definedName>
    <definedName name="l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ll">#REF!</definedName>
    <definedName name="LLOYDS">#REF!,#REF!,#REF!,#REF!,#REF!</definedName>
    <definedName name="LoadshapeData">#REF!</definedName>
    <definedName name="LoadshapeNames">#REF!</definedName>
    <definedName name="Loan_rate">#REF!</definedName>
    <definedName name="Loan_term">#REF!</definedName>
    <definedName name="Loss" hidden="1">{#N/A,#N/A,TRUE,"MarginCalc";#N/A,#N/A,TRUE,"Proposal.kW Firm";#N/A,#N/A,TRUE,"PurCalc";#N/A,#N/A,TRUE,"PurCalc Other"}</definedName>
    <definedName name="LT_InflRate">#REF!</definedName>
    <definedName name="Major_Maint._Base_Year">#REF!</definedName>
    <definedName name="Map">#REF!</definedName>
    <definedName name="Margin_Flash_TThomas">#REF!</definedName>
    <definedName name="marketing">#REF!</definedName>
    <definedName name="MAY" hidden="1">{#N/A,#N/A,FALSE,"EMPPAY"}</definedName>
    <definedName name="ME_Years">#REF!</definedName>
    <definedName name="Mean">#REF!</definedName>
    <definedName name="MeasDate">#REF!</definedName>
    <definedName name="MeasDate.py">#REF!</definedName>
    <definedName name="Med">#REF!</definedName>
    <definedName name="MEESPIERSON">#REF!,#REF!</definedName>
    <definedName name="MESSAGES">#REF!</definedName>
    <definedName name="MESSAGES_A">#REF!</definedName>
    <definedName name="Metric">#REF!</definedName>
    <definedName name="MetricAdj">#REF!</definedName>
    <definedName name="MetricLY">#REF!</definedName>
    <definedName name="MetricOP">#REF!</definedName>
    <definedName name="MetricOPAdj">#REF!</definedName>
    <definedName name="mgdiar">#REF!</definedName>
    <definedName name="MgmtInt_N">#REF!</definedName>
    <definedName name="Mgmtrpt1">#REF!</definedName>
    <definedName name="Mgmtrpt2">#REF!</definedName>
    <definedName name="Mgmtrpt3">#REF!</definedName>
    <definedName name="Mgmtrpt4">#REF!</definedName>
    <definedName name="Million">1000000</definedName>
    <definedName name="MINNIS">#REF!</definedName>
    <definedName name="MIPGA">#REF!</definedName>
    <definedName name="Misc1">#REF!</definedName>
    <definedName name="Misc2">#REF!</definedName>
    <definedName name="MNPGA">#REF!</definedName>
    <definedName name="MO">#REF!</definedName>
    <definedName name="MoAcrl">#REF!</definedName>
    <definedName name="Model_End_Partial_Year_Frac">#REF!</definedName>
    <definedName name="Module1.PG1">#REF!</definedName>
    <definedName name="Mon_MMM">#REF!</definedName>
    <definedName name="Mon_Text">#REF!</definedName>
    <definedName name="Monat_12">#REF!</definedName>
    <definedName name="Month">#REF!</definedName>
    <definedName name="monthloads">#REF!</definedName>
    <definedName name="Monthly_Summary_of_Precollect_Transactions">#REF!</definedName>
    <definedName name="Months">#N/A</definedName>
    <definedName name="Months2">OFFSET([0]!Months,([0]!YearB-1949)*12,0,([0]!YearE-[0]!YearB+1)*12,1)</definedName>
    <definedName name="MTMTitles">#REF!</definedName>
    <definedName name="MTMValues1">#REF!</definedName>
    <definedName name="MTMValues10">#REF!</definedName>
    <definedName name="MTMValues11">#REF!</definedName>
    <definedName name="MTMValues12">#REF!</definedName>
    <definedName name="MTMValues13">#REF!</definedName>
    <definedName name="MTMValues14">#REF!</definedName>
    <definedName name="MTMValues15">#REF!</definedName>
    <definedName name="MTMValues16">#REF!</definedName>
    <definedName name="MTMValues17">#REF!</definedName>
    <definedName name="MTMValues1A">#REF!</definedName>
    <definedName name="MTMValues2">#REF!</definedName>
    <definedName name="MTMValues2A">#REF!</definedName>
    <definedName name="MTMValues2B">#REF!</definedName>
    <definedName name="MTMValues3">#REF!</definedName>
    <definedName name="MTMValues4">#REF!</definedName>
    <definedName name="MTMValues5">#REF!</definedName>
    <definedName name="MTMValues6">#REF!</definedName>
    <definedName name="MTMValues7">#REF!</definedName>
    <definedName name="MTMValues8">#REF!</definedName>
    <definedName name="MTMValues9">#REF!</definedName>
    <definedName name="MTMValues9A">#REF!</definedName>
    <definedName name="MTMValues9B">#REF!</definedName>
    <definedName name="Multiplyer">#REF!</definedName>
    <definedName name="NAME">#REF!</definedName>
    <definedName name="National_Account_Systems">#REF!</definedName>
    <definedName name="NDR">#REF!</definedName>
    <definedName name="nebrates">#REF!</definedName>
    <definedName name="NELPGA">#REF!</definedName>
    <definedName name="Net_Op_Inc">#REF!</definedName>
    <definedName name="NetContribDiscl">#REF!</definedName>
    <definedName name="NetGLOCI.py">#REF!</definedName>
    <definedName name="NEVUsable_Oil">25000</definedName>
    <definedName name="New" hidden="1">#REF!</definedName>
    <definedName name="New_Sales">#REF!</definedName>
    <definedName name="NHC_AP">#REF!</definedName>
    <definedName name="NNGGSCURRENT">#REF!</definedName>
    <definedName name="NNGSVICURRENT">#REF!</definedName>
    <definedName name="NoncurrentAssets.py">#REF!</definedName>
    <definedName name="NoncurrentLiabilities.py">#REF!</definedName>
    <definedName name="NonMonth">#REF!</definedName>
    <definedName name="NonProfit">#REF!</definedName>
    <definedName name="nonunion">#REF!</definedName>
    <definedName name="NORDBANKEN">#REF!</definedName>
    <definedName name="NORFOLK">#REF!</definedName>
    <definedName name="Normals">#REF!</definedName>
    <definedName name="NORTHERNTRUST">#REF!</definedName>
    <definedName name="Notes">#REF!</definedName>
    <definedName name="NotionalPage1">#REF!</definedName>
    <definedName name="NotionalPage2">#REF!</definedName>
    <definedName name="NotionalTitles">#REF!</definedName>
    <definedName name="nov">#REF!</definedName>
    <definedName name="NPPC">#REF!</definedName>
    <definedName name="NPPC.py">#REF!</definedName>
    <definedName name="NPPCTotal.py">#REF!</definedName>
    <definedName name="NR_R_moves">#REF!</definedName>
    <definedName name="NR_R_moves_Eur">#REF!</definedName>
    <definedName name="NRBs_Exclude_EcCostPerkWh">#REF!</definedName>
    <definedName name="NRBs_Exclude_Report">#REF!</definedName>
    <definedName name="NRBs_Exclude1">#REF!</definedName>
    <definedName name="NRBs_Exclude2">#REF!</definedName>
    <definedName name="NRBs_Exclude4">#REF!</definedName>
    <definedName name="NRBs_Exclude5">#REF!</definedName>
    <definedName name="NRBs_Exclude6">#REF!</definedName>
    <definedName name="NRBs_Exclude7">#REF!</definedName>
    <definedName name="NRBs_Exclude8">#REF!</definedName>
    <definedName name="NRBs_Exclude9">#REF!</definedName>
    <definedName name="NRBsAnnual">#REF!</definedName>
    <definedName name="NRBsFirstYr">#REF!</definedName>
    <definedName name="NRBsIncExc_Annual">#REF!</definedName>
    <definedName name="NRBsIncExc_OneTime">#REF!</definedName>
    <definedName name="NRBsIndCols1">#REF!</definedName>
    <definedName name="NRBsIndCols2">#REF!</definedName>
    <definedName name="NRBsSum_Annual">#REF!</definedName>
    <definedName name="NRBsSum_OneTime">#REF!</definedName>
    <definedName name="NumRows">COUNTA(#REF!)</definedName>
    <definedName name="NumYears">COUNTA(#REF!)-1</definedName>
    <definedName name="NvsAnswerCol">"'[CWIP_TIE-PND-2005-07-31.xls]Sheet1'!$A$3:$A$13362"</definedName>
    <definedName name="NvsASD">"V1998-01-07"</definedName>
    <definedName name="NvsAutoDrillOk">"VN"</definedName>
    <definedName name="NvsElapsedTime">0.00033344907569699</definedName>
    <definedName name="NvsElapsedTime_1">0.00033344907569699</definedName>
    <definedName name="NvsEndTime">35802.609772338</definedName>
    <definedName name="NvsEndTime_1">35802.609772338</definedName>
    <definedName name="NvsImportActivity">"Import Journals from nVision"</definedName>
    <definedName name="nvsimportformname">"Import_BD_Assets"</definedName>
    <definedName name="NvsInstanceHook">InstanceMacro</definedName>
    <definedName name="NvsInstCritOpt">"R"</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"%,X,RZF.U_ACCOUNT_GROUP.,CZF.."</definedName>
    <definedName name="NvsPanelBusUnit">"V"</definedName>
    <definedName name="NvsPanelEffdt">"V2003-05-01"</definedName>
    <definedName name="NvsPanelSetid">"VALL"</definedName>
    <definedName name="NvsQueryName">"Resource Type Lookup"</definedName>
    <definedName name="NvsReqBU">"VUCU"</definedName>
    <definedName name="NvsReqBUOnly">"VN"</definedName>
    <definedName name="NvsSheetType">"M"</definedName>
    <definedName name="NvsTransLed">"VN"</definedName>
    <definedName name="NvsTreeASD">"V1998-01-07"</definedName>
    <definedName name="NvsUpdateOption">"N"</definedName>
    <definedName name="NvsValTbl.ACCOUNT">"GL_ACCOUNT_TBL"</definedName>
    <definedName name="NvsValTbl.BUSINESS_UNIT">"BUS_UNIT_TBL_GL"</definedName>
    <definedName name="NvsValTbl.CURRENCY_CD">"BUS_UNIT_TBL_GL"</definedName>
    <definedName name="NvsValTbl.PRODUCT">"PROD_ALL_VW"</definedName>
    <definedName name="NvsValTbl.STATISTICS_CODE">"STAT_TBL"</definedName>
    <definedName name="NvsValTbl.U_GL_RES_GROUP">"U_SUM_LEDGER"</definedName>
    <definedName name="NvsValTbl.U_GL_RESOURCE">"U_GLRESOURCE_VW"</definedName>
    <definedName name="NvsValTbl.U_PROCESS">"U_PROCESS_AL_VW"</definedName>
    <definedName name="NvsValTbl.U_REG_ACCOUNT">"U_FERC_TBL"</definedName>
    <definedName name="O">#REF!</definedName>
    <definedName name="O_M_Expense">#REF!</definedName>
    <definedName name="oct">#REF!</definedName>
    <definedName name="OH_HOME">#REF!</definedName>
    <definedName name="oil">#REF!</definedName>
    <definedName name="oLoc1">#REF!</definedName>
    <definedName name="oloc2">#REF!</definedName>
    <definedName name="oloc3">#REF!</definedName>
    <definedName name="OMToggle">#REF!</definedName>
    <definedName name="one">#REF!</definedName>
    <definedName name="OP">#REF!</definedName>
    <definedName name="Operating_Hours">#REF!</definedName>
    <definedName name="operations">#REF!</definedName>
    <definedName name="OpPlan">#REF!</definedName>
    <definedName name="OPStretch">#REF!</definedName>
    <definedName name="other">#REF!</definedName>
    <definedName name="OtherMonth">#REF!</definedName>
    <definedName name="otot1">#REF!</definedName>
    <definedName name="otot2">#REF!</definedName>
    <definedName name="otot3">#REF!</definedName>
    <definedName name="out_energy">#REF!</definedName>
    <definedName name="out_life">#REF!</definedName>
    <definedName name="OVBANK">#REF!</definedName>
    <definedName name="p">"%,FU_CHRG_DEPTID,TPND_CHGDEPT_BYST,NGEN_PND"</definedName>
    <definedName name="PAGE">#REF!</definedName>
    <definedName name="Page_2">#REF!</definedName>
    <definedName name="Page_3">#REF!</definedName>
    <definedName name="PAGE1">#REF!</definedName>
    <definedName name="PAGE2">#REF!</definedName>
    <definedName name="PAGE61">#REF!</definedName>
    <definedName name="PAYFORMULA">#REF!</definedName>
    <definedName name="pbnwc">#REF!</definedName>
    <definedName name="PBOChgFAS88">#REF!</definedName>
    <definedName name="PBOChgFAS88.py">#REF!</definedName>
    <definedName name="PBOChgSpecTermBfts">#REF!</definedName>
    <definedName name="PBOChgSpecTermBfts.py">#REF!</definedName>
    <definedName name="PBOEOYdiscl.py">#REF!</definedName>
    <definedName name="PBOEOYdiscl.py2">#REF!</definedName>
    <definedName name="PBOEOYProVal">#REF!</definedName>
    <definedName name="PBOGL.py">#REF!</definedName>
    <definedName name="pbtbf">#REF!</definedName>
    <definedName name="pd">#REF!</definedName>
    <definedName name="PenProfileName">#REF!</definedName>
    <definedName name="PenProfileNames">#REF!</definedName>
    <definedName name="PenProfiles">#REF!</definedName>
    <definedName name="PensionByLocPage1">#REF!</definedName>
    <definedName name="PensionByLocPage2">#REF!</definedName>
    <definedName name="PensionByLocPage3">#REF!</definedName>
    <definedName name="PensionPage1">#REF!</definedName>
    <definedName name="PensionPage2">#REF!</definedName>
    <definedName name="PensionPage3">#REF!</definedName>
    <definedName name="PepByPlanPage1">#REF!</definedName>
    <definedName name="PepByPlanPage2">#REF!</definedName>
    <definedName name="PepByPlanPage3">#REF!</definedName>
    <definedName name="PEPPage1">#REF!</definedName>
    <definedName name="PepPage2">#REF!</definedName>
    <definedName name="PepPage3">#REF!</definedName>
    <definedName name="period">#REF!</definedName>
    <definedName name="Period_1__Partial_Year_Fraction">#REF!</definedName>
    <definedName name="Perms">#REF!</definedName>
    <definedName name="PGA">#REF!</definedName>
    <definedName name="PGAcalcOfft">#REF!</definedName>
    <definedName name="Phone_exp">#REF!</definedName>
    <definedName name="pipe">#REF!</definedName>
    <definedName name="PL">#REF!</definedName>
    <definedName name="PL_TRANS">#REF!</definedName>
    <definedName name="PLADJ">#REF!</definedName>
    <definedName name="PlanName">#REF!</definedName>
    <definedName name="Plant_Output_KW">#REF!</definedName>
    <definedName name="Plant_Output_MW">#REF!</definedName>
    <definedName name="PlantProceeds">#REF!</definedName>
    <definedName name="PLAT">#REF!</definedName>
    <definedName name="Platinum_Recovery_Solutions__CCA">#REF!</definedName>
    <definedName name="PLLY">#REF!</definedName>
    <definedName name="PLLYADJ">#REF!</definedName>
    <definedName name="PlnChgPBO.py">#REF!</definedName>
    <definedName name="PlnChgPBOProVal">#REF!</definedName>
    <definedName name="PLOP">#REF!</definedName>
    <definedName name="PLOPADJ">#REF!</definedName>
    <definedName name="PLTRANSADJ">#REF!</definedName>
    <definedName name="pool397" hidden="1">{#N/A,#N/A,TRUE,"Purchases";#N/A,#N/A,TRUE,"Miscellaneous";#N/A,#N/A,TRUE,"PGAtotal";#N/A,#N/A,TRUE,"state PGA";#N/A,#N/A,TRUE,"Imbalance";#N/A,#N/A,TRUE,"Demand";#N/A,#N/A,TRUE,"Storage";#N/A,#N/A,TRUE,"Invoices";#N/A,#N/A,TRUE,"Ia alloc";#N/A,#N/A,TRUE,"Mn alloc";#N/A,#N/A,TRUE,"NE Lincoln alloc";#N/A,#N/A,TRUE,"Ks alloc";#N/A,#N/A,TRUE,"NMU alloc";#N/A,#N/A,TRUE,"nmuvol";#N/A,#N/A,TRUE,"Nebraska Rates";#N/A,#N/A,TRUE,"Diarized"}</definedName>
    <definedName name="portfolio">#REF!</definedName>
    <definedName name="POSTBANK">#REF!</definedName>
    <definedName name="postby">#REF!</definedName>
    <definedName name="Power_Plant_Name">"Ilijan, Phillipines (1200 MW)"</definedName>
    <definedName name="pploc1">#REF!</definedName>
    <definedName name="pploc2">#REF!</definedName>
    <definedName name="pploc3">#REF!</definedName>
    <definedName name="pptot1">#REF!</definedName>
    <definedName name="pptot2">#REF!</definedName>
    <definedName name="pptot3">#REF!</definedName>
    <definedName name="Prem">#REF!</definedName>
    <definedName name="Preparer">#REF!</definedName>
    <definedName name="PREVCOSTROW1">#REF!</definedName>
    <definedName name="PREVCOSTROW2">#REF!</definedName>
    <definedName name="PREVRATES">#REF!</definedName>
    <definedName name="PREVRATESA">#REF!</definedName>
    <definedName name="PrevRatesA1">#REF!</definedName>
    <definedName name="PREVRATESA2">#REF!</definedName>
    <definedName name="prevRatesB">#REF!</definedName>
    <definedName name="PrevRatesB1">#REF!</definedName>
    <definedName name="PREVRATESC">#REF!</definedName>
    <definedName name="PREVRATESD">#REF!</definedName>
    <definedName name="PrevRatesE">#REF!</definedName>
    <definedName name="PrgmZoneAllocChanges">#REF!</definedName>
    <definedName name="Print.Start">#REF!</definedName>
    <definedName name="_xlnm.Print_Area" localSheetId="2">'BHP WP1 A&amp;G'!$A$1:$D$37</definedName>
    <definedName name="_xlnm.Print_Area" localSheetId="5">'BHP WP10 Plant in Service'!$A$1:$M$28</definedName>
    <definedName name="_xlnm.Print_Area" localSheetId="3">'BHP WP4 Transmission Assets'!$A$1:$G$53</definedName>
    <definedName name="_xlnm.Print_Area" localSheetId="4">'BHP WP9 Accum Depr'!$A$1:$O$28</definedName>
    <definedName name="_xlnm.Print_Area" localSheetId="1">'Capital True up References'!$A$1:$P$104</definedName>
    <definedName name="_xlnm.Print_Area" localSheetId="9">'EDIT-DDIT'!$A$1:$R$59</definedName>
    <definedName name="_xlnm.Print_Area">#REF!</definedName>
    <definedName name="Print_Area_MI">#REF!</definedName>
    <definedName name="Print_Area1">#REF!</definedName>
    <definedName name="Print_Area2">#REF!</definedName>
    <definedName name="Print_Employee_Definitions">#REF!</definedName>
    <definedName name="print_est">#REF!</definedName>
    <definedName name="print_est_aries">#REF!</definedName>
    <definedName name="print_estimate">#REF!</definedName>
    <definedName name="Print_Functional_Definition">#REF!</definedName>
    <definedName name="Print_Menu">#REF!</definedName>
    <definedName name="_xlnm.Print_Titles">#REF!</definedName>
    <definedName name="PRIOR180S">#REF!</definedName>
    <definedName name="priorFY">#REF!</definedName>
    <definedName name="PRLVJCOMCOST">#REF!</definedName>
    <definedName name="PRLVJDEMCOST">#REF!</definedName>
    <definedName name="Prod">#REF!</definedName>
    <definedName name="Prod_Type">#REF!</definedName>
    <definedName name="ProgramsMgmtRev1">#REF!</definedName>
    <definedName name="ProgramsMgmtRev2">#REF!</definedName>
    <definedName name="ProgramsNIWalk">#REF!</definedName>
    <definedName name="ProgramsQPack1">#REF!</definedName>
    <definedName name="ProgramsQPack2">#REF!</definedName>
    <definedName name="ProjectManager">#REF!</definedName>
    <definedName name="ProjectType">#REF!</definedName>
    <definedName name="projfact">0.75</definedName>
    <definedName name="PRSVJCOMMCOST">#REF!</definedName>
    <definedName name="PRSVJDEMCOST">#REF!</definedName>
    <definedName name="PS_BU_s">#REF!</definedName>
    <definedName name="PSACNT">#REF!</definedName>
    <definedName name="PSACNTS">#REF!</definedName>
    <definedName name="psres">#REF!</definedName>
    <definedName name="PT180COMBO">#REF!</definedName>
    <definedName name="PT180KN">#REF!</definedName>
    <definedName name="PT180NGPL">#REF!</definedName>
    <definedName name="PT180NNG">#REF!</definedName>
    <definedName name="PTMWE">#REF!</definedName>
    <definedName name="Purch13373">#REF!</definedName>
    <definedName name="Purch13379">#REF!</definedName>
    <definedName name="PURCHASES">#REF!</definedName>
    <definedName name="Push">_xll.DBS6(#REF!,#REF!,#REF!,#REF!,#REF!,#REF!,#REF!,#REF!)</definedName>
    <definedName name="Push2">_xll.DBS6(#REF!,#REF!,#REF!,#REF!,#REF!,#REF!,#REF!,#REF!)</definedName>
    <definedName name="PVBftPmtsRDS">#REF!</definedName>
    <definedName name="qrysystemload">#REF!</definedName>
    <definedName name="quality">#REF!</definedName>
    <definedName name="RATE">#REF!</definedName>
    <definedName name="RATES">#REF!</definedName>
    <definedName name="Rcls">#REF!</definedName>
    <definedName name="RDS">#REF!</definedName>
    <definedName name="RDS.py">#REF!</definedName>
    <definedName name="REC_PG1">#REF!</definedName>
    <definedName name="REC_PG2">#REF!</definedName>
    <definedName name="recap">#REF!</definedName>
    <definedName name="_xlnm.Recorder">#REF!</definedName>
    <definedName name="REMIT">#REF!</definedName>
    <definedName name="report_col">#REF!</definedName>
    <definedName name="Report_Date">#REF!</definedName>
    <definedName name="Report_Month">#REF!</definedName>
    <definedName name="rerun_print">#REF!</definedName>
    <definedName name="RERUN48">#REF!</definedName>
    <definedName name="RERUN90">#REF!</definedName>
    <definedName name="RerunDiar90">#REF!</definedName>
    <definedName name="RES">#REF!</definedName>
    <definedName name="Reserve">#REF!</definedName>
    <definedName name="RESERVE_SUMMARY">#REF!</definedName>
    <definedName name="resource">#REF!</definedName>
    <definedName name="restloc1">#REF!</definedName>
    <definedName name="restloc2">#REF!</definedName>
    <definedName name="restloc3">#REF!</definedName>
    <definedName name="resttot1">#REF!</definedName>
    <definedName name="resttot2">#REF!</definedName>
    <definedName name="resttot3">#REF!</definedName>
    <definedName name="retI">#REF!</definedName>
    <definedName name="retII">#REF!</definedName>
    <definedName name="retIII">#REF!</definedName>
    <definedName name="retiree">#REF!</definedName>
    <definedName name="retirees">#REF!</definedName>
    <definedName name="retireesIV">#REF!</definedName>
    <definedName name="retIV">#REF!</definedName>
    <definedName name="REV">#REF!</definedName>
    <definedName name="REVSUM">#REF!</definedName>
    <definedName name="RID">#REF!</definedName>
    <definedName name="risk">#REF!</definedName>
    <definedName name="Rnd">#REF!</definedName>
    <definedName name="RndEBOBftPmts.0.py">#REF!</definedName>
    <definedName name="RndEBOBftPmts.2.py">#REF!</definedName>
    <definedName name="RndEBOBftPmts.3.py">#REF!</definedName>
    <definedName name="RndEBOBftPmts.4.py">#REF!</definedName>
    <definedName name="RndEBOBftPmts.5.py">#REF!</definedName>
    <definedName name="RndEBOBftPmts.6_10.py">#REF!</definedName>
    <definedName name="RndEBORDSBftPmts.0.py">#REF!</definedName>
    <definedName name="RndEBORDSBftPmts.2.py">#REF!</definedName>
    <definedName name="RndEBORDSBftPmts.3.py">#REF!</definedName>
    <definedName name="RndEBORDSBftPmts.4.py">#REF!</definedName>
    <definedName name="RndEBORDSBftPmts.5.py">#REF!</definedName>
    <definedName name="RndEBORDSBftPmts.6_10.py">#REF!</definedName>
    <definedName name="rpt" hidden="1">{#N/A,#N/A,FALSE,"PurCalc"}</definedName>
    <definedName name="rr">#REF!</definedName>
    <definedName name="rut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RxTrendNY">#REF!</definedName>
    <definedName name="RxTrendNY.py">#REF!</definedName>
    <definedName name="RxTrendNYdiscl">#REF!</definedName>
    <definedName name="RxTrendNYdiscl.py">#REF!</definedName>
    <definedName name="RxUltimateTrend">#REF!</definedName>
    <definedName name="RxUltimateTrend.py">#REF!</definedName>
    <definedName name="RxUltimateTrendDiscl">#REF!</definedName>
    <definedName name="RxUltimateTrendDiscl.py">#REF!</definedName>
    <definedName name="RxUltimateTrendYr">#REF!</definedName>
    <definedName name="RxUltimateTrendYr.py">#REF!</definedName>
    <definedName name="RxUltimateTrendYrDiscl">#REF!</definedName>
    <definedName name="RxUltimateTrendYrDiscl.py">#REF!</definedName>
    <definedName name="s" hidden="1">#REF!</definedName>
    <definedName name="s1_a_clr">#REF!,#REF!,#REF!,#REF!,#REF!,#REF!,#REF!,#REF!</definedName>
    <definedName name="s1_b_clr">#REF!,#REF!,#REF!,#REF!,#REF!,#REF!</definedName>
    <definedName name="s14_clr">#REF!,#REF!</definedName>
    <definedName name="s14a_ly">#REF!</definedName>
    <definedName name="s14a_ty">#REF!</definedName>
    <definedName name="s14b_ly">#REF!</definedName>
    <definedName name="s14b_ty">#REF!</definedName>
    <definedName name="s14c_ly">#REF!</definedName>
    <definedName name="s14c_ty">#REF!</definedName>
    <definedName name="s14d_ly">#REF!</definedName>
    <definedName name="s14d_ty">#REF!</definedName>
    <definedName name="s14e_ly">#REF!</definedName>
    <definedName name="s14e_ty">#REF!</definedName>
    <definedName name="s14f_ly">#REF!</definedName>
    <definedName name="s14f_ty">#REF!</definedName>
    <definedName name="s15_clr">#REF!,#REF!,#REF!</definedName>
    <definedName name="s15_clr2">#REF!,#REF!,#REF!,#REF!</definedName>
    <definedName name="s15a_ly">#REF!</definedName>
    <definedName name="s15a_ty">#REF!</definedName>
    <definedName name="s15b_ly">#REF!</definedName>
    <definedName name="s15b_ty">#REF!</definedName>
    <definedName name="s15c_ly">#REF!</definedName>
    <definedName name="s15c_ty">#REF!</definedName>
    <definedName name="s15d_ly">#REF!</definedName>
    <definedName name="s15d_ty">#REF!</definedName>
    <definedName name="s15e_ly">#REF!</definedName>
    <definedName name="s15e_ty">#REF!</definedName>
    <definedName name="s15f_ly">#REF!</definedName>
    <definedName name="s15f_ty">#REF!</definedName>
    <definedName name="s15g_ly">#REF!</definedName>
    <definedName name="s15g_ty">#REF!</definedName>
    <definedName name="s15h_ly">#REF!</definedName>
    <definedName name="s15h_ty">#REF!</definedName>
    <definedName name="s15i_ly">#REF!</definedName>
    <definedName name="s15i_ty">#REF!</definedName>
    <definedName name="s15j_ly">#REF!</definedName>
    <definedName name="s15j_ty">#REF!</definedName>
    <definedName name="s15k_ly">#REF!</definedName>
    <definedName name="s15k_ty">#REF!</definedName>
    <definedName name="s15l_ly">#REF!</definedName>
    <definedName name="s15l_ty">#REF!</definedName>
    <definedName name="s15m_ly">#REF!</definedName>
    <definedName name="s15m_ty">#REF!</definedName>
    <definedName name="s15n_ly">#REF!</definedName>
    <definedName name="s15n_ty">#REF!</definedName>
    <definedName name="s15o_ly">#REF!</definedName>
    <definedName name="s15o_ty">#REF!</definedName>
    <definedName name="s16_clr">#REF!,#REF!</definedName>
    <definedName name="s17_clr">#REF!,#REF!</definedName>
    <definedName name="s22_clr">#REF!,#REF!</definedName>
    <definedName name="s28_clr">#REF!,#REF!,#REF!,#REF!,#REF!</definedName>
    <definedName name="s33_clr">#REF!,#REF!,#REF!,#REF!,#REF!</definedName>
    <definedName name="s5_clr">#REF!,#REF!</definedName>
    <definedName name="sales">#REF!</definedName>
    <definedName name="Sales_Ledger_Current">#REF!</definedName>
    <definedName name="Sales_Ledger_Current_Eur">#REF!</definedName>
    <definedName name="Sales_Ledger_Previous_Eur">#REF!</definedName>
    <definedName name="SANPAOLO">#REF!</definedName>
    <definedName name="SAPBEXhrIndnt" hidden="1">"Wide"</definedName>
    <definedName name="SAPCrosstab2">#REF!</definedName>
    <definedName name="SAPsysID" hidden="1">"708C5W7SBKP804JT78WJ0JNKI"</definedName>
    <definedName name="SAPwbID" hidden="1">"ARS"</definedName>
    <definedName name="saraaksdf"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as">"sas"</definedName>
    <definedName name="SC">#REF!</definedName>
    <definedName name="SC.py">#REF!</definedName>
    <definedName name="Scale">#REF!</definedName>
    <definedName name="Scale_Dollar">IF(Scale_D_Title="Thousands",1000,IF(Scale_D_Title="Millions",1000000,1))</definedName>
    <definedName name="Scale_Volume">IF(Scale_V_Title="Mmbtu",10,1)</definedName>
    <definedName name="sced">#REF!</definedName>
    <definedName name="Scenario">#REF!</definedName>
    <definedName name="schedA">#REF!</definedName>
    <definedName name="schedA1">#REF!</definedName>
    <definedName name="SCHEDB">#REF!</definedName>
    <definedName name="SCHEDB1">#REF!</definedName>
    <definedName name="schedc">#REF!</definedName>
    <definedName name="schedC1">#REF!</definedName>
    <definedName name="schedD">#REF!</definedName>
    <definedName name="ScheduleTitle">#REF!</definedName>
    <definedName name="ScheduleType2">#REF!</definedName>
    <definedName name="ScheduleTypeB">#REF!</definedName>
    <definedName name="ScheduleTypeTitle">#REF!</definedName>
    <definedName name="SCHEJ">#REF!</definedName>
    <definedName name="SCICSensMinus1">#REF!</definedName>
    <definedName name="SCICSensMinus1.py">#REF!</definedName>
    <definedName name="SCICSensPlus1">#REF!</definedName>
    <definedName name="SCICSensPlus1.py">#REF!</definedName>
    <definedName name="scope1">#REF!</definedName>
    <definedName name="SE_Int_Exp">#REF!,#REF!</definedName>
    <definedName name="seb">#REF!</definedName>
    <definedName name="sencount" hidden="1">1</definedName>
    <definedName name="sep">#REF!</definedName>
    <definedName name="SETTCOMP">#REF!</definedName>
    <definedName name="SFN">#REF!</definedName>
    <definedName name="SFV">#REF!</definedName>
    <definedName name="SHIP">#REF!</definedName>
    <definedName name="shop">60000/12</definedName>
    <definedName name="smvol">#REF!</definedName>
    <definedName name="SNS">#REF!,#REF!</definedName>
    <definedName name="SO2BTU">#REF!</definedName>
    <definedName name="SO2INVOICE">#REF!</definedName>
    <definedName name="SO2LINE">#REF!</definedName>
    <definedName name="SO2TONS">#REF!</definedName>
    <definedName name="SOCGEN">#REF!</definedName>
    <definedName name="SOCGENPARIJS">#REF!,#REF!</definedName>
    <definedName name="SODAKPGA">#REF!</definedName>
    <definedName name="SOURCE">#REF!</definedName>
    <definedName name="SPECINVLINE">#REF!</definedName>
    <definedName name="SpecTermBfts">#REF!</definedName>
    <definedName name="SpecTermBfts.py">#REF!</definedName>
    <definedName name="SSCOMMALLOC">#REF!</definedName>
    <definedName name="STAAL">#REF!</definedName>
    <definedName name="start">#REF!</definedName>
    <definedName name="StatAmtCol">#REF!</definedName>
    <definedName name="State">#REF!</definedName>
    <definedName name="STATEIS">#REF!</definedName>
    <definedName name="StateTax">#REF!</definedName>
    <definedName name="Station">1</definedName>
    <definedName name="Status">#REF!</definedName>
    <definedName name="STMTA">#REF!</definedName>
    <definedName name="STMTB">#REF!</definedName>
    <definedName name="STMTC_D1">#REF!</definedName>
    <definedName name="STMTC_D2">#REF!</definedName>
    <definedName name="STMTC_D3">#REF!</definedName>
    <definedName name="STMTE">#REF!</definedName>
    <definedName name="STMTE2">#REF!</definedName>
    <definedName name="STMTF">#REF!</definedName>
    <definedName name="STMTH1P1">#REF!</definedName>
    <definedName name="STMTH1P2">#REF!</definedName>
    <definedName name="STMTH1P3">#REF!</definedName>
    <definedName name="STMTH1P4">#REF!</definedName>
    <definedName name="STMTH2P1">#REF!</definedName>
    <definedName name="STMTH2P2">#REF!</definedName>
    <definedName name="STMTH3">#REF!</definedName>
    <definedName name="STMTH4P1">#REF!</definedName>
    <definedName name="STMTH4P2">#REF!</definedName>
    <definedName name="STMTI1A1">#REF!</definedName>
    <definedName name="STMTI1A2">#REF!</definedName>
    <definedName name="STMTI1A3">#REF!</definedName>
    <definedName name="STMTI1D1">#REF!</definedName>
    <definedName name="STMTI1D2">#REF!</definedName>
    <definedName name="Storage">#REF!</definedName>
    <definedName name="STORAGEFDD">#REF!</definedName>
    <definedName name="STORAGESVC">#REF!</definedName>
    <definedName name="SUB4_31">#REF!</definedName>
    <definedName name="SUB4_8">#REF!</definedName>
    <definedName name="SUM">#REF!</definedName>
    <definedName name="Sum_Calculation">#REF!</definedName>
    <definedName name="SUMBILL">#REF!</definedName>
    <definedName name="summa">#REF!</definedName>
    <definedName name="Summary">#REF!</definedName>
    <definedName name="SUMMARY_MARGIN.A">#REF!</definedName>
    <definedName name="SUMMARY_MARGIN.A1">#REF!</definedName>
    <definedName name="SUMMARY_MARGIN.A2">#REF!</definedName>
    <definedName name="SUMMARY_MARGIN.B">#REF!</definedName>
    <definedName name="SUMMARY_MARGIN.B1">#REF!</definedName>
    <definedName name="SUMMARY_MARGIN.C">#REF!</definedName>
    <definedName name="SUMMARY_MARGIN.D">#REF!</definedName>
    <definedName name="SUMMARY_MARGIN.E">#REF!</definedName>
    <definedName name="SUMMARY1">#REF!</definedName>
    <definedName name="SUMMARY2">#REF!</definedName>
    <definedName name="summb">#REF!</definedName>
    <definedName name="summer" hidden="1">{#N/A,#N/A,TRUE,"MarginCalc";#N/A,#N/A,TRUE,"Proposal.kW Firm";#N/A,#N/A,TRUE,"PurCalc";#N/A,#N/A,TRUE,"PurCalc Other"}</definedName>
    <definedName name="Sums">#REF!</definedName>
    <definedName name="Supplier_Imbalance">#REF!</definedName>
    <definedName name="svctech">#REF!</definedName>
    <definedName name="Swvu.Hedge._.Data._.Sheet." hidden="1">#REF!</definedName>
    <definedName name="Swvu.Hedge._.Graphs." hidden="1">#REF!</definedName>
    <definedName name="t">#REF!</definedName>
    <definedName name="TABLE">#REF!</definedName>
    <definedName name="Tablec">#REF!</definedName>
    <definedName name="tablee">#REF!</definedName>
    <definedName name="tablejbh">#REF!</definedName>
    <definedName name="tablemnb">#REF!</definedName>
    <definedName name="TableName">"Dummy"</definedName>
    <definedName name="tablephj">#REF!</definedName>
    <definedName name="TABLEQWE">#REF!</definedName>
    <definedName name="TABLERDE">#REF!</definedName>
    <definedName name="TABLEXX">#REF!</definedName>
    <definedName name="tablez">#REF!</definedName>
    <definedName name="Tax">#REF!</definedName>
    <definedName name="TAXFORMULA">#REF!</definedName>
    <definedName name="taxrate">0.396</definedName>
    <definedName name="temp">#REF!</definedName>
    <definedName name="temps">#REF!</definedName>
    <definedName name="TERMS">#REF!</definedName>
    <definedName name="test" hidden="1">{"LBO Summary",#N/A,FALSE,"Summary"}</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hidden="1">{"LBO Summary",#N/A,FALSE,"Summary"}</definedName>
    <definedName name="test12" hidden="1">{"assumptions",#N/A,FALSE,"Scenario 1";"valuation",#N/A,FALSE,"Scenario 1"}</definedName>
    <definedName name="test13" hidden="1">{"LBO Summary",#N/A,FALSE,"Summary"}</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hidden="1">{"LBO Summary",#N/A,FALSE,"Summary"}</definedName>
    <definedName name="test4" hidden="1">{"assumptions",#N/A,FALSE,"Scenario 1";"valuation",#N/A,FALSE,"Scenario 1"}</definedName>
    <definedName name="test6" hidden="1">{"LBO Summary",#N/A,FALSE,"Summary"}</definedName>
    <definedName name="TESTHKEY">#REF!</definedName>
    <definedName name="TESTKEYS">#REF!</definedName>
    <definedName name="TESTVKEY">#REF!</definedName>
    <definedName name="TextRefCopyRangeCount" hidden="1">1</definedName>
    <definedName name="thou">#REF!</definedName>
    <definedName name="Thousands">#REF!</definedName>
    <definedName name="Time" hidden="1">"b1"</definedName>
    <definedName name="TimeSeries">#REF!</definedName>
    <definedName name="TITLE">#REF!</definedName>
    <definedName name="Title_Main">"Regulated Distribution"</definedName>
    <definedName name="Title_Sub">"2011 Budget"</definedName>
    <definedName name="TM1REBUILDOPTION">1</definedName>
    <definedName name="To_be_Funded">#REF!</definedName>
    <definedName name="To_be_Funded_Eur">#REF!</definedName>
    <definedName name="TOKAI">#REF!</definedName>
    <definedName name="Tons">#REF!</definedName>
    <definedName name="TopicList">OFFSET(#REF!,0,0,COUNTA(#REF!),4)</definedName>
    <definedName name="Topside_Summary__3rd_Quarter">#REF!</definedName>
    <definedName name="TOTAL">#REF!</definedName>
    <definedName name="TOTAL180S">#REF!</definedName>
    <definedName name="TotalExNonExHeadCount">#REF!</definedName>
    <definedName name="TotalFunctionHeadCount">#REF!</definedName>
    <definedName name="TotalRecAOCI158">#REF!</definedName>
    <definedName name="TotalRecAOCI158.py">#REF!</definedName>
    <definedName name="TotalRecOCI158.py">#REF!</definedName>
    <definedName name="totals">#REF!</definedName>
    <definedName name="TOTPGA">#REF!</definedName>
    <definedName name="TOTPIPE">#REF!</definedName>
    <definedName name="TPSMgmtRev1">#REF!</definedName>
    <definedName name="TPSMgmtRev2">#REF!</definedName>
    <definedName name="TPSNIWalk">#REF!</definedName>
    <definedName name="TPSQPack1">#REF!</definedName>
    <definedName name="TPSQPack2">#REF!</definedName>
    <definedName name="Trans_name">#REF!</definedName>
    <definedName name="TRANSACTION_NAME">#REF!</definedName>
    <definedName name="TRANX_NAME">#REF!</definedName>
    <definedName name="trend">0.06</definedName>
    <definedName name="TrendNY">#REF!</definedName>
    <definedName name="TrendNY.py">#REF!</definedName>
    <definedName name="TrendNYdiscl">#REF!</definedName>
    <definedName name="TrendNYdiscl.py">#REF!</definedName>
    <definedName name="Trial">#REF!</definedName>
    <definedName name="Trial_Balance">#REF!</definedName>
    <definedName name="Trial_Balance_SAP">#REF!</definedName>
    <definedName name="two">#REF!</definedName>
    <definedName name="Type">0</definedName>
    <definedName name="Type_Descr">#REF!</definedName>
    <definedName name="TypeMonth">#REF!</definedName>
    <definedName name="TypeYear">#REF!</definedName>
    <definedName name="Typist" hidden="1">"b1"</definedName>
    <definedName name="UGLdiscl.py">#REF!</definedName>
    <definedName name="UKMgmtRev1">#REF!</definedName>
    <definedName name="UKMgmtRev2">#REF!</definedName>
    <definedName name="UKNIWalk">#REF!</definedName>
    <definedName name="UKQPack1">#REF!</definedName>
    <definedName name="UKQPack2">#REF!</definedName>
    <definedName name="UltimateTrend">#REF!</definedName>
    <definedName name="UltimateTrend.py">#REF!</definedName>
    <definedName name="UltimateTrendDiscl">#REF!</definedName>
    <definedName name="UltimateTrendDiscl.py">#REF!</definedName>
    <definedName name="UltimateTrendYr">#REF!</definedName>
    <definedName name="UltimateTrendYr.py">#REF!</definedName>
    <definedName name="UltimateTrendYrDiscl">#REF!</definedName>
    <definedName name="UltimateTrendYrDiscl.py">#REF!</definedName>
    <definedName name="ump">#REF!</definedName>
    <definedName name="Unit">#REF!</definedName>
    <definedName name="UnitNo">#REF!</definedName>
    <definedName name="Units">#REF!</definedName>
    <definedName name="UPSCdiscl.py">#REF!</definedName>
    <definedName name="UPSCdisclProVal">#REF!</definedName>
    <definedName name="usb">#REF!</definedName>
    <definedName name="USU_ED_Margin_Analysis">#REF!</definedName>
    <definedName name="UTOdiscl.py">#REF!</definedName>
    <definedName name="UTOdisclProVal">#REF!</definedName>
    <definedName name="ValDate">#REF!</definedName>
    <definedName name="Validation">#REF!</definedName>
    <definedName name="Value" hidden="1">{"assumptions",#N/A,FALSE,"Scenario 1";"valuation",#N/A,FALSE,"Scenario 1"}</definedName>
    <definedName name="VarAnalPrn1">#REF!</definedName>
    <definedName name="VarNorm">OFFSET(#REF!,0,0,[0]!NumRows-1,20)</definedName>
    <definedName name="VegetationMgmtPull">#REF!</definedName>
    <definedName name="verify">#REF!</definedName>
    <definedName name="Version" hidden="1">"a1"</definedName>
    <definedName name="VLYPL">#REF!</definedName>
    <definedName name="volcosts">#REF!</definedName>
    <definedName name="VOLKSBANK">#REF!</definedName>
    <definedName name="Volume">#REF!</definedName>
    <definedName name="VOPPL">#REF!</definedName>
    <definedName name="Vorjahr">#REF!</definedName>
    <definedName name="VPBSAS">#REF!,#REF!,#REF!</definedName>
    <definedName name="WACOG">#REF!</definedName>
    <definedName name="Weather_Comparison_to_Prior_Year">#REF!</definedName>
    <definedName name="Weather_Summary_PY">#REF!</definedName>
    <definedName name="WESTPLAINS_ENERGY">#REF!</definedName>
    <definedName name="wfold">#REF!</definedName>
    <definedName name="who">#REF!</definedName>
    <definedName name="Wind_2019" hidden="1">#REF!</definedName>
    <definedName name="Wind_2019_BChart" hidden="1">#REF!</definedName>
    <definedName name="Wind_2019_Chart" hidden="1">#REF!</definedName>
    <definedName name="Wind_2019_Chart2" hidden="1">#REF!</definedName>
    <definedName name="Wind_2019_Chart3" hidden="1">#REF!</definedName>
    <definedName name="Witnesses">#REF!</definedName>
    <definedName name="wkpprojfact">0</definedName>
    <definedName name="Worksheets_List_Header">#REF!</definedName>
    <definedName name="Worksheets_List_Start">#REF!</definedName>
    <definedName name="wrn.10a." hidden="1">{"10a P1",#N/A,FALSE,"SCH 10A";"10a P2",#N/A,FALSE,"SCH 10A";"10a P3",#N/A,FALSE,"SCH 10A";"10a P4",#N/A,FALSE,"SCH 10A";"10a P5",#N/A,FALSE,"SCH 10A";"10a P6",#N/A,FALSE,"SCH 10A";"10a P7",#N/A,FALSE,"SCH 10A";"10a P8",#N/A,FALSE,"SCH 10A";"10a P9",#N/A,FALSE,"SCH 10A";"10a P10",#N/A,FALSE,"SCH 10A";"10a Totals",#N/A,FALSE,"SCH 10A"}</definedName>
    <definedName name="wrn.2." hidden="1">{"Sch 2 P1",#N/A,FALSE,"SCH 2 BS";"Sch 2 P2",#N/A,FALSE,"SCH 2 BS";"Sch 2 P3",#N/A,FALSE,"SCH 2 BS"}</definedName>
    <definedName name="wrn.2A." hidden="1">{"2A Pg 1",#N/A,FALSE,"SCH 2A";"2A Pg 2",#N/A,FALSE,"SCH 2A"}</definedName>
    <definedName name="wrn.4A._.Kansas._.Only." hidden="1">{"Sch 4A Kansas Only P1",#N/A,FALSE,"SCH 4 - FXD AST";"Sch 4A Kansas Only P2",#N/A,FALSE,"SCH 4 - FXD AST"}</definedName>
    <definedName name="wrn.8B." hidden="1">{"8B System",#N/A,FALSE,"SCH 8B";"8B Kansas Only",#N/A,FALSE,"SCH 8B";"8B Kansas Only Page 2",#N/A,FALSE,"SCH 8B"}</definedName>
    <definedName name="wrn.Actuals." hidden="1">{"GasDistAct",#N/A,FALSE,"Actual";"ElectDist to ElecTransAct",#N/A,FALSE,"Actual";"SGuard to CompEnergyAct",#N/A,FALSE,"Actual";"NonRegAct",#N/A,FALSE,"Actual";"ENA to TotalAct",#N/A,FALSE,"Actual";"GenCoAct",#N/A,FALSE,"Actual"}</definedName>
    <definedName name="wrn.All." hidden="1">{"SumVar",#N/A,FALSE,"Variance";"SumAct",#N/A,FALSE,"Actual";"SumBud",#N/A,FALSE,"Budget";"GasDistVar",#N/A,FALSE,"Variance";"GasDistAct",#N/A,FALSE,"Actual";"GasDistBud",#N/A,FALSE,"Budget";"ElecDist to ElecTransVar",#N/A,FALSE,"Variance";"ElectDist to ElecTransAct",#N/A,FALSE,"Actual";"ElecDist to ElecTransBud",#N/A,FALSE,"Budget";"SGuard to CompEnergyVar",#N/A,FALSE,"Variance";"SGuard to CompEnergyAct",#N/A,FALSE,"Actual";"SGuard to CompEnergyBud",#N/A,FALSE,"Budget";"NonRegVar",#N/A,FALSE,"Variance";"NonRegAct",#N/A,FALSE,"Actual";"NonRegBud",#N/A,FALSE,"Budget";"ENA to TotalVAR",#N/A,FALSE,"Variance";"ENA to TotalAct",#N/A,FALSE,"Actual";"ENA to TotalBud",#N/A,FALSE,"Budget";"GenCoVar",#N/A,FALSE,"Variance";"GenCoAct",#N/A,FALSE,"Actual";"GenCoBud",#N/A,FALSE,"Budget"}</definedName>
    <definedName name="wrn.All._.Reports._.Frm.." hidden="1">{#N/A,#N/A,TRUE,"MarginCalc";#N/A,#N/A,TRUE,"Proposal.kW Firm";#N/A,#N/A,TRUE,"PurCalc";#N/A,#N/A,TRUE,"PurCalc Other"}</definedName>
    <definedName name="wrn.All._.Reports._.Int.." hidden="1">{#N/A,#N/A,TRUE,"MarginCalc";#N/A,#N/A,TRUE,"Proposal.kW Intrupt";#N/A,#N/A,TRUE,"PurCalc";#N/A,#N/A,TRUE,"PurCalc Other"}</definedName>
    <definedName name="wrn.Anncust." hidden="1">{"Anncust",#N/A,FALSE,"Voucher"}</definedName>
    <definedName name="wrn.Annual." hidden="1">{"Siebert",#N/A,FALSE,"A";"Palmer Lake",#N/A,FALSE,"A";"Monument",#N/A,FALSE,"A"}</definedName>
    <definedName name="wrn.ARREC." hidden="1">{#N/A,#N/A,FALSE,"ARREC"}</definedName>
    <definedName name="wrn.Avg.._.Cost._.Calc.._.Total." hidden="1">{#N/A,#N/A,TRUE,"PurCalc";#N/A,#N/A,TRUE,"PurCalc Other"}</definedName>
    <definedName name="wrn.Avg.._.Cost._.Calc.._.UCU." hidden="1">{#N/A,#N/A,FALSE,"PurCalc"}</definedName>
    <definedName name="wrn.Budget." hidden="1">{"GasDistBud",#N/A,FALSE,"Budget";"ElecDist to ElecTransBud",#N/A,FALSE,"Budget";"SGuard to CompEnergyBud",#N/A,FALSE,"Budget";"NonRegBud",#N/A,FALSE,"Budget";"ENA to TotalBud",#N/A,FALSE,"Budget";"GenCoBud",#N/A,FALSE,"Budget"}</definedName>
    <definedName name="wrn.Collected." hidden="1">{#N/A,#N/A,FALSE,"Input"}</definedName>
    <definedName name="wrn.Cost." hidden="1">{"Cheyenne Cost",#N/A,FALSE,"Cheyenne County Valuation ";"Douglas Cost",#N/A,FALSE,"Douglas County Valuation Revis ";"Elbert Cost",#N/A,FALSE,"Elbert County Valuation  ";"El Paso Cost",#N/A,FALSE,"El Paso County Valuation ";"Kit Carson Pg 10",#N/A,FALSE,"Kit Carson County Valuation ";"Lincoln Cost",#N/A,FALSE,"Lincoln County Valuation  ";"Teller Cost",#N/A,FALSE,"Teller County Valuation";"Washington Cost",#N/A,FALSE,"Washington County Valuation ";"Yuma Cost",#N/A,FALSE,"Yuma County Valuation "}</definedName>
    <definedName name="wrn.COST._.ALLOC._.STUDY._.1997._.CLFP."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CP._.Demand." hidden="1">{"Retail CP pg1",#N/A,FALSE,"FACTOR3";"Retail CP pg2",#N/A,FALSE,"FACTOR3";"Retail CP pg3",#N/A,FALSE,"FACTOR3"}</definedName>
    <definedName name="wrn.CP._.Demand2." hidden="1">{"Retail CP pg1",#N/A,FALSE,"FACTOR3";"Retail CP pg2",#N/A,FALSE,"FACTOR3";"Retail CP pg3",#N/A,FALSE,"FACTOR3"}</definedName>
    <definedName name="wrn.Dashboard._.Report." hidden="1">{#N/A,#N/A,FALSE,"Cover";#N/A,#N/A,FALSE,"Consolidated IS ";#N/A,#N/A,FALSE,"Qtr LE";#N/A,#N/A,FALSE,"Qtr IS";#N/A,#N/A,FALSE,"Consolidated  BS";#N/A,#N/A,FALSE,"Merchant IS ";#N/A,#N/A,FALSE,"Merchant Bridge";#N/A,#N/A,FALSE,"Networks IS";#N/A,#N/A,FALSE,"Networks Bridge";#N/A,#N/A,FALSE,"Corporate IS";#N/A,#N/A,FALSE,"Corporate Bridge";#N/A,#N/A,FALSE,"Inv Relations ";#N/A,#N/A,FALSE,"Corporate Finance"}</definedName>
    <definedName name="wrn.DATA._.INPUTS." hidden="1">{#N/A,#N/A,TRUE,"DATA INPUTS"}</definedName>
    <definedName name="wrn.DDC._.Compare." hidden="1">{"DDC Comparisons",#N/A,FALSE,"99 Summer Weather Hedge"}</definedName>
    <definedName name="wrn.Distribution._.Schedules._.External." hidden="1">{"Chey Distr",#N/A,FALSE,"CHEY";"Crow Distr",#N/A,FALSE,"CROW";"Cust Distr",#N/A,FALSE,"CUST";"Doug Distr",#N/A,FALSE,"DOUG";"El P Distr",#N/A,FALSE,"EL P";"Elbe Distr",#N/A,FALSE,"ELBE";"Frem Distr",#N/A,FALSE,"FREM";"Kit C Distr",#N/A,FALSE,"KIT C";"Linc Distr",#N/A,FALSE,"LINC";"Oter Distr",#N/A,FALSE,"OTER";"Pueb Distr",#N/A,FALSE,"PUEB";"Tell Distr",#N/A,FALSE,"TELL";"Wash Distr",#N/A,FALSE,"WASH";"Yuma Distr",#N/A,FALSE,"YUMA"}</definedName>
    <definedName name="wrn.Distribution._.Schedules._.Internal." hidden="1">{"CHEY INTERNAL",#N/A,FALSE,"CHEY";"CROW INTERNAL",#N/A,FALSE,"CROW";"CUST INTERNAL",#N/A,FALSE,"CUST";"DOUG INTERNAL",#N/A,FALSE,"DOUG";"EL P INTERNAL",#N/A,FALSE,"EL P";"ELBE INTERNAL",#N/A,FALSE,"ELBE";"FREM INTERNAL",#N/A,FALSE,"FREM";"KIT C INTERNAL",#N/A,FALSE,"KIT C";"LINC INTERNAL",#N/A,FALSE,"LINC";"OTER INTERNAL",#N/A,FALSE,"OTER";"PUEB INTERNAL",#N/A,FALSE,"PUEB";"TELL INTERNAL",#N/A,FALSE,"TELL";"WASH INTERNAL",#N/A,FALSE,"WASH";"YUMA INTERNAL",#N/A,FALSE,"YUMA"}</definedName>
    <definedName name="wrn.EMPPAY." hidden="1">{#N/A,#N/A,FALSE,"EMPPAY"}</definedName>
    <definedName name="wrn.Firm._.Proposal." hidden="1">{#N/A,#N/A,FALSE,"Proposal.kW Firm"}</definedName>
    <definedName name="wrn.Hedge._.Data._.Sheet." hidden="1">{"Hedge Data Sheet",#N/A,FALSE,"99 Summer Weather Hedge"}</definedName>
    <definedName name="wrn.Hedge._.Graphs." hidden="1">{"Hedge Graphs",#N/A,FALSE,"99 Summer Weather Hedge"}</definedName>
    <definedName name="wrn.IA301." hidden="1">{#N/A,#N/A,FALSE,"301-301.1";#N/A,#N/A,FALSE,"301.2-301.3";#N/A,#N/A,FALSE,"301.4-301.5";#N/A,#N/A,FALSE,"301.6-301.7";#N/A,#N/A,FALSE,"301.8-301.9";#N/A,#N/A,FALSE,"301-A"}</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terruptible._.Proposal." hidden="1">{#N/A,#N/A,FALSE,"Proposal.kW Intrupt"}</definedName>
    <definedName name="wrn.IPO._.Valuation." hidden="1">{"assumptions",#N/A,FALSE,"Scenario 1";"valuation",#N/A,FALSE,"Scenario 1"}</definedName>
    <definedName name="wrn.Kansas._.Tracker." hidden="1">{#N/A,#N/A,FALSE,"Purchases";"Misc1",#N/A,FALSE,"Miscellaneous";"Misc2",#N/A,FALSE,"Miscellaneous";"Misc6",#N/A,FALSE,"Miscellaneous";#N/A,#N/A,FALSE,"Demand";#N/A,#N/A,FALSE,"State PGA";#N/A,#N/A,FALSE,"PEPL Imbalance ";"Misc3",#N/A,FALSE,"Miscellaneous";#N/A,#N/A,FALSE,"Journal";#N/A,#N/A,FALSE,"COVER"}</definedName>
    <definedName name="wrn.LBO._.Summary." hidden="1">{"LBO Summary",#N/A,FALSE,"Summary"}</definedName>
    <definedName name="wrn.Margin._.Calc." hidden="1">{#N/A,#N/A,FALSE,"MarginCalc"}</definedName>
    <definedName name="wrn.MiniSum." hidden="1">{#N/A,#N/A,TRUE,"Facility-Input";#N/A,#N/A,TRUE,"Graphs";#N/A,#N/A,TRUE,"TOTAL"}</definedName>
    <definedName name="wrn.Monthly." hidden="1">{"Fountain",#N/A,FALSE,"A";"Genoa",#N/A,FALSE,"A";"Hugo",#N/A,FALSE,"A"}</definedName>
    <definedName name="wrn.ngpl." hidden="1">{#N/A,#N/A,FALSE,"lenox estimate";#N/A,#N/A,FALSE,"NGPL Pricing 99";#N/A,#N/A,FALSE,"JOURNAL 208"}</definedName>
    <definedName name="wrn.nngalloc." hidden="1">{"ALLOCATION",#N/A,FALSE,"nngcostassign";"INPUT",#N/A,FALSE,"nngcostassign";"ESTIMATE (nngcostassign)",#N/A,FALSE,"nngcostassign";"UEINVOICE (nngcostassign)",#N/A,FALSE,"nngcostassign";#N/A,#N/A,FALSE,"Large volume Pool";#N/A,#N/A,FALSE,"JOURNAL203JN";#N/A,#N/A,FALSE,"capacity";#N/A,#N/A,FALSE,"transport";#N/A,#N/A,FALSE,"barballoc";"Supplier",#N/A,FALSE,"supplier pool NNG"}</definedName>
    <definedName name="wrn.Other._.Schedules."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Page._.10s." hidden="1">{"Douglas Pg 10",#N/A,FALSE,"Pg 10  Douglas";"El Paso Pg 10",#N/A,FALSE,"Pg 10  El Paso";"Kit Carson Pg 10",#N/A,FALSE,"Pg 10  Kit Carson";"Lincoln Pg 10",#N/A,FALSE,"Pg 10  Lincoln";"Teller Pg 10",#N/A,FALSE,"Pg 10  Teller"}</definedName>
    <definedName name="wrn.Print." hidden="1">{#N/A,#N/A,TRUE,"Inputs";#N/A,#N/A,TRUE,"Cashflow Statement";#N/A,#N/A,TRUE,"Summary";#N/A,#N/A,TRUE,"Construction";#N/A,#N/A,TRUE,"RevAss";#N/A,#N/A,TRUE,"Debt";#N/A,#N/A,TRUE,"Inc";#N/A,#N/A,TRUE,"Depr"}</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oforma._.Report." hidden="1">{"index",#N/A,TRUE,"Index";"summary",#N/A,TRUE,"Summary";"revision",#N/A,TRUE,"Revisions";"assump1",#N/A,TRUE,"Assump";"assump2",#N/A,TRUE,"Assump";"mktdata1",#N/A,TRUE,"MarketData";"mktdata2",#N/A,TRUE,"MarketData";"financial",#N/A,TRUE,"Financial";"construct1",#N/A,TRUE,"Construct";"construct2",#N/A,TRUE,"Construct";"cashflow",#N/A,TRUE,"CashFlow";"revenue1",#N/A,TRUE,"Revenue";"revenue2",#N/A,TRUE,"Revenue";"revprimary1",#N/A,TRUE,"Rev-PSCO Primary";"revprimary2",#N/A,TRUE,"Rev-PSCO Primary";"revAQIR1",#N/A,TRUE,"Rev-PSCO AQIR";"revAQIR2",#N/A,TRUE,"Rev-PSCO AQIR";"production1",#N/A,TRUE,"Production";"production2",#N/A,TRUE,"Production";"ductfiring",#N/A,TRUE,"DuctFiring";"O&amp;M",#N/A,TRUE,"O&amp;MExp";"debt1",#N/A,TRUE,"Debt";"debt2",#N/A,TRUE,"Debt";"debt3",#N/A,TRUE,"Debt";"propertytax",#N/A,TRUE,"PropertyTax";"deprbk1",#N/A,TRUE,"DeprBook";"depbk2",#N/A,TRUE,"DeprBook";"depbk3",#N/A,TRUE,"DeprBook";"deprtax1",#N/A,TRUE,"DeprTax";"deprtax2",#N/A,TRUE,"DeprTax";"bkinc1",#N/A,TRUE,"BookInc";"bkinc2",#N/A,TRUE,"BookInc";"ref1",#N/A,TRUE,"Ref1";"ref2",#N/A,TRUE,"Ref2";"ref3",#N/A,TRUE,"Ref3";"ref4",#N/A,TRUE,"Ref4";"ref5",#N/A,TRUE,"Ref5";"ref6",#N/A,TRUE,"Ref6";"pricecurve1",#N/A,TRUE,"PriceCurve";"pricecurve2",#N/A,TRUE,"PriceCurve";"mcp1",#N/A,TRUE,"AvgDispPrice";"mcp2",#N/A,TRUE,"AvgDispPrice";"dispatch1",#N/A,TRUE,"Dispatch";"dispatch2",#N/A,TRUE,"Dispatch";"dispatch3",#N/A,TRUE,"Dispatch";"spread",#N/A,TRUE,"Spread";"degrad",#N/A,TRUE,"Degrad"}</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urchases." hidden="1">{#N/A,#N/A,FALSE,"Purchases"}</definedName>
    <definedName name="wrn.Quarterly." hidden="1">{"Castle Rock",#N/A,FALSE,"A";"Cheyenne",#N/A,FALSE,"A";"Green Mountain",#N/A,FALSE,"A";"Limon",#N/A,FALSE,"A";"Woodland Park",#N/A,FALSE,"A"}</definedName>
    <definedName name="wrn.RAK1." hidden="1">{"RAK-1, Schedule 1",#N/A,FALSE,"Electric";"RAK-1, Schedule 2",#N/A,FALSE,"Electric";"RAK-1, Schedule 4",#N/A,FALSE,"Electric"}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evReq." hidden="1">{#N/A,#N/A,FALSE,"Revenue Requirements";#N/A,#N/A,FALSE,"Capital Structure";#N/A,#N/A,FALSE,"Cost of Debt";#N/A,#N/A,FALSE,"Electric";#N/A,#N/A,FALSE,"Gas";#N/A,#N/A,FALSE,"CWC";#N/A,#N/A,FALSE,"Income Taxes"}</definedName>
    <definedName name="wrn.Risk._.Reserves." hidden="1">{#N/A,#N/A,TRUE,"Reserves";#N/A,#N/A,TRUE,"Graphs"}</definedName>
    <definedName name="wrn.Sch._.10." hidden="1">{"Wyandotte",#N/A,FALSE,"SCH 10";"Wallace",#N/A,FALSE,"SCH 10";"Saline",#N/A,FALSE,"SCH 10";"Rice",#N/A,FALSE,"SCH 10";"Trego",#N/A,FALSE,"SCH 10";"Russell",#N/A,FALSE,"SCH 10";"Riley",#N/A,FALSE,"SCH 10";"Ellis",#N/A,FALSE,"SCH 10";"Leavenworth",#N/A,FALSE,"SCH 10";"Logan",#N/A,FALSE,"SCH 10";"Jefferson",#N/A,FALSE,"SCH 10";"Gove",#N/A,FALSE,"SCH 10";"Ellsworth",#N/A,FALSE,"SCH 10";"Douglas",#N/A,FALSE,"SCH 10";"Dickenson",#N/A,FALSE,"SCH 10";"Geary",#N/A,FALSE,"SCH 10";"Shawnee",#N/A,FALSE,"SCH 10";"Jackson",#N/A,FALSE,"SCH 10";"Washington",#N/A,FALSE,"SCH 10";"Marshall",#N/A,FALSE,"SCH 10";"Pottawatomie",#N/A,FALSE,"SCH 10"}</definedName>
    <definedName name="wrn.Sch._.10R." hidden="1">{"Page 1",#N/A,FALSE,"SCH 10";"Page 2",#N/A,FALSE,"SCH 10"}</definedName>
    <definedName name="wrn.Sch._.11." hidden="1">{"Sch 11",#N/A,FALSE,"SCH 11";"Sch 11 WP",#N/A,FALSE,"SCH 11"}</definedName>
    <definedName name="wrn.Schedule._.10B." hidden="1">{"Douglas 10B",#N/A,FALSE,"Douglas";"Finney Sch 10B",#N/A,FALSE,"Finney";"Ford Sch 10B",#N/A,FALSE,"Ford";"Sedgwick Sch 10B",#N/A,FALSE,"Sedgwick";"Seward Sch 10B",#N/A,FALSE,"Seward";"Sherman Sch 10B",#N/A,FALSE,"Sherman";"Stevens Sch 10B",#N/A,FALSE,"Stevens"}</definedName>
    <definedName name="wrn.Schedule._.4." hidden="1">{"ERB1",#N/A,FALSE,"Electric";"ERB2",#N/A,FALSE,"Electric";"ERB3",#N/A,FALSE,"Electric";"ERB4",#N/A,FALSE,"Electric";"ERB5",#N/A,FALSE,"Electric"}</definedName>
    <definedName name="wrn.Schedule._.5." hidden="1">{"EE1",#N/A,FALSE,"Electric";"EE2",#N/A,FALSE,"Electric";"EE3",#N/A,FALSE,"Electric";"EE4",#N/A,FALSE,"Electric";"EE5",#N/A,FALSE,"Electric"}</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emi._.Annual." hidden="1">{"Arriba",#N/A,FALSE,"A";"Bethune",#N/A,FALSE,"A";"Burlington",#N/A,FALSE,"A";"Elizabeth",#N/A,FALSE,"A";"Flagler",#N/A,FALSE,"A";"Kiowa",#N/A,FALSE,"A";"Stratton",#N/A,FALSE,"A";"Vona",#N/A,FALSE,"A"}</definedName>
    <definedName name="wrn.September._.Graphs." hidden="1">{"Sept Graphs",#N/A,FALSE,"Sept 99"}</definedName>
    <definedName name="wrn.Snapshot." hidden="1">{#N/A,#N/A,TRUE,"Facility-Input";#N/A,#N/A,TRUE,"Graphs"}</definedName>
    <definedName name="wrn.storage8x11." hidden="1">{"storage8x11",#N/A,FALSE,"1996"}</definedName>
    <definedName name="wrn.Summary." hidden="1">{"SumVar",#N/A,FALSE,"Variance";"SumAct",#N/A,FALSE,"Actual";"SumBud",#N/A,FALSE,"Budget"}</definedName>
    <definedName name="wrn.test." hidden="1">{"assump1",#N/A,TRUE,"Assump";"assump2",#N/A,TRUE,"Assump"}</definedName>
    <definedName name="wrn.Totals." hidden="1">{#N/A,#N/A,TRUE,"TOTAL";#N/A,#N/A,TRUE,"Total Pipes"}</definedName>
    <definedName name="wrn.tracker." hidden="1">{#N/A,#N/A,TRUE,"Purchases";#N/A,#N/A,TRUE,"Miscellaneous";#N/A,#N/A,TRUE,"PGAtotal";#N/A,#N/A,TRUE,"state PGA";#N/A,#N/A,TRUE,"Imbalance";#N/A,#N/A,TRUE,"Demand";#N/A,#N/A,TRUE,"Storage";#N/A,#N/A,TRUE,"Ia alloc";#N/A,#N/A,TRUE,"Mn alloc";#N/A,#N/A,TRUE,"NE Lincoln alloc";#N/A,#N/A,TRUE,"Ks alloc";#N/A,#N/A,TRUE,"NMU alloc";#N/A,#N/A,TRUE,"JOURNAL";#N/A,#N/A,TRUE,"Nebraska Rates"}</definedName>
    <definedName name="wrn.tracker.2" hidden="1">{#N/A,#N/A,TRUE,"Purchases";#N/A,#N/A,TRUE,"Miscellaneous";#N/A,#N/A,TRUE,"PGAtotal";#N/A,#N/A,TRUE,"state PGA";#N/A,#N/A,TRUE,"Imbalance";#N/A,#N/A,TRUE,"Demand";#N/A,#N/A,TRUE,"Storage";#N/A,#N/A,TRUE,"Ia alloc";#N/A,#N/A,TRUE,"Mn alloc";#N/A,#N/A,TRUE,"NE Lincoln alloc";#N/A,#N/A,TRUE,"Ks alloc";#N/A,#N/A,TRUE,"NMU alloc";#N/A,#N/A,TRUE,"JOURNAL";#N/A,#N/A,TRUE,"Nebraska Rates"}</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nit._.1._.Operating._.Report." hidden="1">{#N/A,#N/A,FALSE,"Unit 1"}</definedName>
    <definedName name="wrn.Variance." hidden="1">{"GasDistVar",#N/A,FALSE,"Variance";"ElecDist to ElecTransVar",#N/A,FALSE,"Variance";"SGuard to CompEnergyVar",#N/A,FALSE,"Variance";"NonRegVar",#N/A,FALSE,"Variance";"ENA to TotalVAR",#N/A,FALSE,"Variance";"GenCoVar",#N/A,FALSE,"Variance"}</definedName>
    <definedName name="wrn.Wellhead." hidden="1">{"Misc3",#N/A,FALSE,"Miscellaneous"}</definedName>
    <definedName name="wsprint">#REF!</definedName>
    <definedName name="wvu.Hedge._.Data._.Sheet." hidden="1">{TRUE,TRUE,-2.75,-17,604.5,347.25,FALSE,TRUE,TRUE,TRUE,0,1,#N/A,1,#N/A,11.2777777777778,23.6470588235294,1,FALSE,FALSE,3,TRUE,1,FALSE,100,"Swvu.Hedge._.Data._.Sheet.","ACwvu.Hedge._.Data._.Sheet.",#N/A,FALSE,FALSE,0.25,0.25,0.37,0.26,2,"","&amp;L&amp;F &amp;A&amp;CPage &amp;P&amp;R&amp;D &amp;T",FALSE,FALSE,FALSE,FALSE,1,100,#N/A,#N/A,"=R1C1:R101C13","=R1:R6",#N/A,#N/A,FALSE,FALSE,TRUE,1,#N/A,#N/A,FALSE,FALSE,TRUE,TRUE,TRUE}</definedName>
    <definedName name="wvu.Hedge._.Graphs." hidden="1">{TRUE,TRUE,-2.75,-17,604.5,347.25,FALSE,TRUE,TRUE,TRUE,0,1,#N/A,91,#N/A,11.2777777777778,23.1111111111111,1,FALSE,FALSE,3,TRUE,1,FALSE,100,"Swvu.Hedge._.Graphs.","ACwvu.Hedge._.Graphs.",#N/A,FALSE,FALSE,0.25,0.25,0.37,0.26,2,"","&amp;L&amp;F &amp;A&amp;CPage &amp;P&amp;R&amp;D &amp;T",FALSE,FALSE,FALSE,FALSE,1,100,#N/A,#N/A,"=R102C1:R184C13",FALSE,#N/A,#N/A,FALSE,FALSE,TRUE,1,#N/A,#N/A,FALSE,FALSE,TRUE,TRUE,TRUE}</definedName>
    <definedName name="x">"V1997-11-18"</definedName>
    <definedName name="X48RERUN">#REF!</definedName>
    <definedName name="X7PN0497_RerunDiar_List">#REF!</definedName>
    <definedName name="X90RERUN">#REF!</definedName>
    <definedName name="XDIAR">#REF!</definedName>
    <definedName name="XDMND">#REF!</definedName>
    <definedName name="XEMI">#REF!</definedName>
    <definedName name="XIMBAL">#REF!</definedName>
    <definedName name="XINV">#REF!</definedName>
    <definedName name="XMISC">#REF!</definedName>
    <definedName name="XPAGE">#REF!</definedName>
    <definedName name="XPAGE61">#REF!</definedName>
    <definedName name="XPGA">#REF!</definedName>
    <definedName name="XPURCH">#REF!</definedName>
    <definedName name="XSTRGE">#REF!</definedName>
    <definedName name="xx" hidden="1">{#N/A,#N/A,FALSE,"EMPPAY"}</definedName>
    <definedName name="xxxxxx">0</definedName>
    <definedName name="Year">1996</definedName>
    <definedName name="Year1">#REF!</definedName>
    <definedName name="YearB">#REF!</definedName>
    <definedName name="YearBurdenAmt">#REF!</definedName>
    <definedName name="YearBurdenRate">#REF!</definedName>
    <definedName name="YearChargesLessBurden">#REF!</definedName>
    <definedName name="YearE">#REF!</definedName>
    <definedName name="YR">#REF!</definedName>
    <definedName name="YTDAdj">#REF!</definedName>
    <definedName name="YYYY">#REF!</definedName>
    <definedName name="yyyyyy">35178.6762840278</definedName>
    <definedName name="zzzzzz">"VM04"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2" l="1"/>
  <c r="E21" i="2"/>
  <c r="M51" i="5" l="1"/>
  <c r="K24" i="6" l="1"/>
  <c r="G32" i="2" l="1"/>
  <c r="G16" i="2"/>
  <c r="M50" i="5" l="1"/>
  <c r="K74" i="5"/>
  <c r="H22" i="10" l="1"/>
  <c r="M23" i="6" l="1"/>
  <c r="M22" i="6"/>
  <c r="M21" i="6"/>
  <c r="M20" i="6"/>
  <c r="M19" i="6"/>
  <c r="M18" i="6"/>
  <c r="M17" i="6"/>
  <c r="M16" i="6"/>
  <c r="M15" i="6"/>
  <c r="M14" i="6"/>
  <c r="M13" i="6"/>
  <c r="M12" i="6"/>
  <c r="M11" i="6"/>
  <c r="G15" i="7" l="1"/>
  <c r="M11" i="9"/>
  <c r="G12" i="6" l="1"/>
  <c r="G13" i="6"/>
  <c r="G15" i="6"/>
  <c r="G16" i="6"/>
  <c r="G18" i="6"/>
  <c r="G19" i="6"/>
  <c r="G21" i="6"/>
  <c r="G22" i="6"/>
  <c r="S43" i="6"/>
  <c r="G23" i="6" s="1"/>
  <c r="S40" i="6"/>
  <c r="G20" i="6" s="1"/>
  <c r="S37" i="6"/>
  <c r="G17" i="6" s="1"/>
  <c r="S34" i="6"/>
  <c r="G14" i="6" s="1"/>
  <c r="S31" i="6"/>
  <c r="G11" i="6" s="1"/>
  <c r="S32" i="6"/>
  <c r="S33" i="6"/>
  <c r="S35" i="6"/>
  <c r="S36" i="6"/>
  <c r="S38" i="6"/>
  <c r="S39" i="6"/>
  <c r="S41" i="6"/>
  <c r="S42" i="6"/>
  <c r="T12" i="6"/>
  <c r="E12" i="6" s="1"/>
  <c r="T13" i="6"/>
  <c r="E13" i="6" s="1"/>
  <c r="T15" i="6"/>
  <c r="E15" i="6" s="1"/>
  <c r="T16" i="6"/>
  <c r="T18" i="6"/>
  <c r="T19" i="6"/>
  <c r="T21" i="6"/>
  <c r="T22" i="6"/>
  <c r="E19" i="6"/>
  <c r="E21" i="6"/>
  <c r="E22" i="6"/>
  <c r="T23" i="6"/>
  <c r="E23" i="6" s="1"/>
  <c r="T17" i="6"/>
  <c r="E17" i="6" s="1"/>
  <c r="T14" i="6"/>
  <c r="T11" i="6"/>
  <c r="E11" i="6" s="1"/>
  <c r="O11" i="6" s="1"/>
  <c r="E16" i="6"/>
  <c r="E18" i="6"/>
  <c r="T20" i="6" l="1"/>
  <c r="E20" i="6" s="1"/>
  <c r="E14" i="6"/>
  <c r="M18" i="9" l="1"/>
  <c r="B41" i="13" l="1"/>
  <c r="B42" i="13" s="1"/>
  <c r="B43" i="13" s="1"/>
  <c r="B44" i="13" s="1"/>
  <c r="B45" i="13" s="1"/>
  <c r="B46" i="13" s="1"/>
  <c r="B37" i="13"/>
  <c r="B38" i="13" s="1"/>
  <c r="P35" i="13"/>
  <c r="O35" i="13"/>
  <c r="N35" i="13"/>
  <c r="M35" i="13"/>
  <c r="O34" i="13"/>
  <c r="N34" i="13"/>
  <c r="M34" i="13"/>
  <c r="O33" i="13"/>
  <c r="M33" i="13"/>
  <c r="B33" i="13"/>
  <c r="B34" i="13" s="1"/>
  <c r="B35" i="13" s="1"/>
  <c r="P29" i="13"/>
  <c r="O29" i="13"/>
  <c r="N29" i="13"/>
  <c r="M29" i="13"/>
  <c r="P28" i="13"/>
  <c r="O28" i="13"/>
  <c r="N28" i="13"/>
  <c r="M28" i="13"/>
  <c r="O27" i="13"/>
  <c r="M27" i="13"/>
  <c r="N33" i="13"/>
  <c r="P26" i="13"/>
  <c r="N26" i="13"/>
  <c r="G30" i="13"/>
  <c r="B26" i="13"/>
  <c r="B27" i="13" s="1"/>
  <c r="B28" i="13" s="1"/>
  <c r="B29" i="13" s="1"/>
  <c r="N25" i="13"/>
  <c r="M25" i="13"/>
  <c r="B25" i="13"/>
  <c r="I20" i="13"/>
  <c r="G20" i="13"/>
  <c r="P19" i="13"/>
  <c r="O19" i="13"/>
  <c r="N19" i="13"/>
  <c r="M19" i="13"/>
  <c r="O18" i="13"/>
  <c r="O20" i="13" s="1"/>
  <c r="J18" i="13"/>
  <c r="P18" i="13" s="1"/>
  <c r="P20" i="13" s="1"/>
  <c r="G18" i="13"/>
  <c r="M18" i="13" s="1"/>
  <c r="M20" i="13" s="1"/>
  <c r="J16" i="13"/>
  <c r="H16" i="13"/>
  <c r="P15" i="13"/>
  <c r="O15" i="13"/>
  <c r="N15" i="13"/>
  <c r="M15" i="13"/>
  <c r="B15" i="13"/>
  <c r="P14" i="13"/>
  <c r="P16" i="13" s="1"/>
  <c r="N14" i="13"/>
  <c r="N16" i="13" s="1"/>
  <c r="M14" i="13"/>
  <c r="M16" i="13" s="1"/>
  <c r="I16" i="13"/>
  <c r="G16" i="13"/>
  <c r="B14" i="13"/>
  <c r="P8" i="13"/>
  <c r="O8" i="13"/>
  <c r="N8" i="13"/>
  <c r="M8" i="13"/>
  <c r="H30" i="13" l="1"/>
  <c r="H42" i="13" s="1"/>
  <c r="O14" i="13"/>
  <c r="O16" i="13" s="1"/>
  <c r="O22" i="13" s="1"/>
  <c r="G42" i="13"/>
  <c r="G22" i="13"/>
  <c r="M22" i="13"/>
  <c r="P22" i="13"/>
  <c r="I22" i="13"/>
  <c r="P33" i="13"/>
  <c r="P27" i="13"/>
  <c r="H18" i="13"/>
  <c r="N27" i="13"/>
  <c r="N30" i="13" s="1"/>
  <c r="P34" i="13"/>
  <c r="J20" i="13"/>
  <c r="O26" i="13"/>
  <c r="M26" i="13"/>
  <c r="M30" i="13" s="1"/>
  <c r="P25" i="13"/>
  <c r="M42" i="13" l="1"/>
  <c r="N42" i="13"/>
  <c r="N32" i="13"/>
  <c r="N36" i="13" s="1"/>
  <c r="N38" i="13" s="1"/>
  <c r="H36" i="13"/>
  <c r="H38" i="13" s="1"/>
  <c r="M32" i="13"/>
  <c r="M36" i="13" s="1"/>
  <c r="M43" i="13" s="1"/>
  <c r="G36" i="13"/>
  <c r="H20" i="13"/>
  <c r="N18" i="13"/>
  <c r="N20" i="13" s="1"/>
  <c r="P30" i="13"/>
  <c r="I30" i="13"/>
  <c r="O25" i="13"/>
  <c r="O30" i="13" s="1"/>
  <c r="J30" i="13"/>
  <c r="J22" i="13"/>
  <c r="J42" i="13" l="1"/>
  <c r="I42" i="13"/>
  <c r="P42" i="13"/>
  <c r="M38" i="13"/>
  <c r="N43" i="13"/>
  <c r="N44" i="13" s="1"/>
  <c r="N22" i="13"/>
  <c r="H22" i="13"/>
  <c r="H43" i="13"/>
  <c r="H44" i="13" s="1"/>
  <c r="O32" i="13"/>
  <c r="O36" i="13" s="1"/>
  <c r="O43" i="13" s="1"/>
  <c r="I36" i="13"/>
  <c r="I43" i="13" s="1"/>
  <c r="M44" i="13"/>
  <c r="G43" i="13"/>
  <c r="G44" i="13" s="1"/>
  <c r="G38" i="13"/>
  <c r="O42" i="13"/>
  <c r="O38" i="13" l="1"/>
  <c r="O44" i="13"/>
  <c r="I38" i="13"/>
  <c r="I44" i="13"/>
  <c r="J45" i="13"/>
  <c r="P32" i="13"/>
  <c r="P36" i="13" s="1"/>
  <c r="J36" i="13"/>
  <c r="P45" i="13"/>
  <c r="J43" i="13" l="1"/>
  <c r="J44" i="13" s="1"/>
  <c r="J38" i="13"/>
  <c r="P43" i="13"/>
  <c r="P44" i="13" s="1"/>
  <c r="P38" i="13"/>
  <c r="P46" i="13" l="1"/>
  <c r="I24" i="6" l="1"/>
  <c r="E24" i="9" l="1"/>
  <c r="A29" i="9"/>
  <c r="A30" i="9" s="1"/>
  <c r="O15" i="6" l="1"/>
  <c r="O14" i="6"/>
  <c r="O13" i="6"/>
  <c r="O12" i="6"/>
  <c r="M24" i="6" l="1"/>
  <c r="G43" i="2" l="1"/>
  <c r="M12" i="9" l="1"/>
  <c r="M13" i="9"/>
  <c r="M14" i="9"/>
  <c r="M15" i="9"/>
  <c r="M16" i="9"/>
  <c r="M17" i="9"/>
  <c r="M19" i="9"/>
  <c r="M20" i="9"/>
  <c r="M21" i="9"/>
  <c r="M22" i="9"/>
  <c r="M23" i="9"/>
  <c r="I24" i="9"/>
  <c r="G46" i="2" l="1"/>
  <c r="E43" i="2"/>
  <c r="E46" i="2" s="1"/>
  <c r="E32" i="2"/>
  <c r="G26" i="2"/>
  <c r="G34" i="2" s="1"/>
  <c r="G38" i="2" s="1"/>
  <c r="E16" i="2"/>
  <c r="E26" i="2" s="1"/>
  <c r="E34" i="2" l="1"/>
  <c r="E38" i="2" s="1"/>
  <c r="G48" i="2"/>
  <c r="E48" i="2" l="1"/>
  <c r="D14" i="1" l="1"/>
  <c r="F21" i="10" l="1"/>
  <c r="H23" i="10" l="1"/>
  <c r="F24" i="10"/>
  <c r="G21" i="10"/>
  <c r="G24" i="10" s="1"/>
  <c r="H21" i="10" l="1"/>
  <c r="H24" i="10" s="1"/>
  <c r="A11" i="10"/>
  <c r="A12" i="10" s="1"/>
  <c r="A13" i="10" s="1"/>
  <c r="A14" i="10" s="1"/>
  <c r="A15" i="10" s="1"/>
  <c r="A16" i="10" s="1"/>
  <c r="A17" i="10" s="1"/>
  <c r="A18" i="10" s="1"/>
  <c r="A19" i="10" s="1"/>
  <c r="A20" i="10" s="1"/>
  <c r="A21" i="10" s="1"/>
  <c r="A22" i="10" s="1"/>
  <c r="A23" i="10" s="1"/>
  <c r="A24" i="10" s="1"/>
  <c r="A25" i="10" s="1"/>
  <c r="A26" i="10" s="1"/>
  <c r="K24" i="9"/>
  <c r="G24" i="9"/>
  <c r="A12" i="9"/>
  <c r="A13" i="9" s="1"/>
  <c r="A14" i="9" s="1"/>
  <c r="A15" i="9" s="1"/>
  <c r="A16" i="9" s="1"/>
  <c r="A17" i="9" s="1"/>
  <c r="A18" i="9" s="1"/>
  <c r="A19" i="9" s="1"/>
  <c r="A20" i="9" s="1"/>
  <c r="A21" i="9" s="1"/>
  <c r="A22" i="9" s="1"/>
  <c r="A23" i="9" s="1"/>
  <c r="A24" i="9" s="1"/>
  <c r="A25" i="9" s="1"/>
  <c r="A26" i="9" s="1"/>
  <c r="A27" i="9" s="1"/>
  <c r="A28" i="9" s="1"/>
  <c r="M24" i="9" l="1"/>
  <c r="A11" i="7" l="1"/>
  <c r="A12" i="7" s="1"/>
  <c r="A13" i="7" s="1"/>
  <c r="A14" i="7" s="1"/>
  <c r="A15" i="7" s="1"/>
  <c r="A16" i="7" s="1"/>
  <c r="A12" i="6"/>
  <c r="A13" i="6" s="1"/>
  <c r="A14" i="6" s="1"/>
  <c r="A15" i="6" s="1"/>
  <c r="A16" i="6" s="1"/>
  <c r="A17" i="6" s="1"/>
  <c r="A18" i="6" s="1"/>
  <c r="A19" i="6" s="1"/>
  <c r="A20" i="6" s="1"/>
  <c r="A21" i="6" s="1"/>
  <c r="A22" i="6" s="1"/>
  <c r="A23" i="6" s="1"/>
  <c r="A24" i="6" s="1"/>
  <c r="A25" i="6" s="1"/>
  <c r="A26" i="6" s="1"/>
  <c r="A27" i="6" s="1"/>
  <c r="A28" i="6" s="1"/>
  <c r="A29" i="6" s="1"/>
  <c r="E24" i="6"/>
  <c r="A31" i="6" l="1"/>
  <c r="A30" i="6"/>
  <c r="K104" i="5"/>
  <c r="G24" i="6" l="1"/>
  <c r="N80" i="5" l="1"/>
  <c r="N81" i="5" s="1"/>
  <c r="N50" i="5"/>
  <c r="N51" i="5" s="1"/>
  <c r="M80" i="5" l="1"/>
  <c r="M81" i="5" s="1"/>
  <c r="A13" i="4" l="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7" i="4" s="1"/>
  <c r="A48" i="4" s="1"/>
  <c r="A49" i="4" s="1"/>
  <c r="A50" i="4" s="1"/>
  <c r="A51" i="4" s="1"/>
  <c r="A52" i="4" s="1"/>
  <c r="A53" i="4" s="1"/>
  <c r="A54" i="4" s="1"/>
  <c r="A55" i="4" s="1"/>
  <c r="A56" i="4" s="1"/>
  <c r="A57" i="4" s="1"/>
  <c r="A58" i="4" s="1"/>
  <c r="A59" i="4" s="1"/>
  <c r="A60"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D31" i="1" l="1"/>
  <c r="F115" i="2"/>
  <c r="F116" i="2" s="1"/>
  <c r="H118" i="1"/>
  <c r="H119" i="1" s="1"/>
  <c r="D23" i="1"/>
  <c r="D25" i="1" s="1"/>
  <c r="F15" i="10" l="1"/>
  <c r="O16" i="6" l="1"/>
  <c r="O17" i="6" l="1"/>
  <c r="O18" i="6" l="1"/>
  <c r="O19" i="6" l="1"/>
  <c r="O20" i="6" l="1"/>
  <c r="O21" i="6" l="1"/>
  <c r="O22" i="6" l="1"/>
  <c r="O23" i="6" l="1"/>
  <c r="O24" i="6" s="1"/>
  <c r="G15" i="10" l="1"/>
  <c r="H14" i="10"/>
  <c r="H15" i="10" s="1"/>
</calcChain>
</file>

<file path=xl/sharedStrings.xml><?xml version="1.0" encoding="utf-8"?>
<sst xmlns="http://schemas.openxmlformats.org/spreadsheetml/2006/main" count="885" uniqueCount="582">
  <si>
    <t>Workpaper 1</t>
  </si>
  <si>
    <t>Administrative and General Expenses</t>
  </si>
  <si>
    <t>Black Hills Power, Inc.</t>
  </si>
  <si>
    <t>Line</t>
  </si>
  <si>
    <t>Form No. 1</t>
  </si>
  <si>
    <t>No.</t>
  </si>
  <si>
    <t>Page, Line, Col.</t>
  </si>
  <si>
    <t>Company Total</t>
  </si>
  <si>
    <t>EPRI Annual Membership Dues</t>
  </si>
  <si>
    <t>335.1.b</t>
  </si>
  <si>
    <t>Regulatory Commission Expenses</t>
  </si>
  <si>
    <t>Account No. 930.1</t>
  </si>
  <si>
    <t>323.191.b</t>
  </si>
  <si>
    <t xml:space="preserve">Less: Safety Related Advertising </t>
  </si>
  <si>
    <t>EPRI &amp; Reg. Comm. Exp. &amp; Non-safety Ad. (Note I)</t>
  </si>
  <si>
    <t>Transmission Related Regulatory Expense</t>
  </si>
  <si>
    <t>Reserved for future use in the event of a rate case</t>
  </si>
  <si>
    <t>Total</t>
  </si>
  <si>
    <t>Transmission Related Regulatory Expense    (Note I)</t>
  </si>
  <si>
    <t>are safety related advertising.</t>
  </si>
  <si>
    <t>TP</t>
  </si>
  <si>
    <t>Workpaper 4</t>
  </si>
  <si>
    <t>(a)</t>
  </si>
  <si>
    <t>(b)</t>
  </si>
  <si>
    <t>Actual</t>
  </si>
  <si>
    <t>Account</t>
  </si>
  <si>
    <t>Description</t>
  </si>
  <si>
    <t>Actual Cost</t>
  </si>
  <si>
    <t xml:space="preserve"> Accum Depr.</t>
  </si>
  <si>
    <t>230KV Towers and Fixtures</t>
  </si>
  <si>
    <t>230KV Poles and Fixtures</t>
  </si>
  <si>
    <t>230KV Overhead Conductors</t>
  </si>
  <si>
    <t>Road/Trails</t>
  </si>
  <si>
    <t xml:space="preserve">   Subtotal</t>
  </si>
  <si>
    <t>230 KV Substation Equipment</t>
  </si>
  <si>
    <t>230 KV Substation Structures</t>
  </si>
  <si>
    <t xml:space="preserve">  Total 230KV</t>
  </si>
  <si>
    <t>230 KV Lines</t>
  </si>
  <si>
    <t>230 KV Substations</t>
  </si>
  <si>
    <t>TOTAL 230 KV</t>
  </si>
  <si>
    <t>69KV Common Use AC Facilities</t>
  </si>
  <si>
    <t xml:space="preserve">   Subtotal for 69KV Lines</t>
  </si>
  <si>
    <t>Total Transmission Classification</t>
  </si>
  <si>
    <t>Total Transmission per FERC Form 1 (207.58.g) (219.25.b)</t>
  </si>
  <si>
    <t>Amount excluded from the CUS</t>
  </si>
  <si>
    <t>230/69KV Common Use AC Transformers</t>
  </si>
  <si>
    <t>Total 69KV Common Use AC Facilities</t>
  </si>
  <si>
    <t>Total Distribution Plant per FERC Form 1 (207.75.g) (219.26.b)</t>
  </si>
  <si>
    <t>Amount excluded  from the CUS</t>
  </si>
  <si>
    <t>Total CUS System</t>
  </si>
  <si>
    <t>Actual PBOP expense</t>
  </si>
  <si>
    <t>Company Records</t>
  </si>
  <si>
    <t>Notes:</t>
  </si>
  <si>
    <t>Account No. 920</t>
  </si>
  <si>
    <t>Account No. 926</t>
  </si>
  <si>
    <t>1 - For FERC account no. 930.1, the Company reviews all entries and identifies those that</t>
  </si>
  <si>
    <t>2 - For FERC account nos. 920 and 926, the Company reviews all entries and identifies the</t>
  </si>
  <si>
    <t>PBOP expenses to be removed from A&amp;G.</t>
  </si>
  <si>
    <t>Note:</t>
  </si>
  <si>
    <t>This schedule reflects the transmission and distribution plant determined by Commission order to be</t>
  </si>
  <si>
    <t xml:space="preserve">  FERC Docket No. ER08-1584, the docket that established this formula rate.</t>
  </si>
  <si>
    <t xml:space="preserve">  state-jurisdictional and removed from Common Use Facilities. The jurisdictional split was established in</t>
  </si>
  <si>
    <t>Form 1 Reference</t>
  </si>
  <si>
    <t>(i)</t>
  </si>
  <si>
    <t>Per Tariff and As Filed</t>
  </si>
  <si>
    <t>Updated Reference (Note 3)</t>
  </si>
  <si>
    <t>(1)</t>
  </si>
  <si>
    <t>(2)</t>
  </si>
  <si>
    <t>RATE BASE:</t>
  </si>
  <si>
    <t>GROSS PLANT IN SERVICE</t>
  </si>
  <si>
    <t>(Note H)</t>
  </si>
  <si>
    <t xml:space="preserve">  Production</t>
  </si>
  <si>
    <t>205.46.g</t>
  </si>
  <si>
    <t xml:space="preserve">  Transmission</t>
  </si>
  <si>
    <t>207.58.g</t>
  </si>
  <si>
    <t xml:space="preserve">  Distribution</t>
  </si>
  <si>
    <t>207.75.g</t>
  </si>
  <si>
    <t xml:space="preserve">  General &amp; Intangible</t>
  </si>
  <si>
    <t>See Workpaper 4</t>
  </si>
  <si>
    <t xml:space="preserve">  Allocated Plant</t>
  </si>
  <si>
    <t>See Workpaper 5</t>
  </si>
  <si>
    <t xml:space="preserve">  Communication System</t>
  </si>
  <si>
    <t xml:space="preserve">  Common</t>
  </si>
  <si>
    <t>356.1</t>
  </si>
  <si>
    <t>TOTAL GROSS PLANT</t>
  </si>
  <si>
    <t>(sum lines 1 - 7)</t>
  </si>
  <si>
    <t>ACCUMULATED DEPRECIATION</t>
  </si>
  <si>
    <t>219.20-24.c</t>
  </si>
  <si>
    <t>219.25.c</t>
  </si>
  <si>
    <t>219.26.c</t>
  </si>
  <si>
    <t>219.28.c</t>
  </si>
  <si>
    <t xml:space="preserve">TOTAL ACCUM. DEPRECIATION </t>
  </si>
  <si>
    <t>(sum lines 11 - 17)</t>
  </si>
  <si>
    <t xml:space="preserve"> </t>
  </si>
  <si>
    <t>NET PLANT IN SERVICE</t>
  </si>
  <si>
    <t>(line 1 - line 11)</t>
  </si>
  <si>
    <t>(line 2 - line 12)</t>
  </si>
  <si>
    <t xml:space="preserve">  Distribution </t>
  </si>
  <si>
    <t>(line 3 - line 13)</t>
  </si>
  <si>
    <t>(line 4 - line 14)</t>
  </si>
  <si>
    <t>(line 5 - line 15)</t>
  </si>
  <si>
    <t>(line 6 - line 16)</t>
  </si>
  <si>
    <t>(line 7 - line 17)</t>
  </si>
  <si>
    <t xml:space="preserve">TOTAL NET PLANT </t>
  </si>
  <si>
    <t>(sum lines 21 - 27)</t>
  </si>
  <si>
    <t xml:space="preserve">ADJUSTMENTS TO RATE BASE      </t>
  </si>
  <si>
    <t xml:space="preserve">  Account No. 281 (enter negative)</t>
  </si>
  <si>
    <t>273.8.k</t>
  </si>
  <si>
    <t xml:space="preserve">  Account No. 282 (enter negative)</t>
  </si>
  <si>
    <t>275.2.k</t>
  </si>
  <si>
    <t xml:space="preserve">  Account No. 283 (enter negative)</t>
  </si>
  <si>
    <t>277.9.k</t>
  </si>
  <si>
    <t xml:space="preserve">  Account No. 190 </t>
  </si>
  <si>
    <t>234.8.c</t>
  </si>
  <si>
    <t xml:space="preserve">  Account No. 255 (enter negative)</t>
  </si>
  <si>
    <t>267.8.h</t>
  </si>
  <si>
    <t xml:space="preserve">  FAS 109 Adjustment</t>
  </si>
  <si>
    <t>(232.1.f - 278.1.f - 278.3.f)*.35</t>
  </si>
  <si>
    <t>TOTAL ADJUSTMENTS</t>
  </si>
  <si>
    <t>(sum lines 31 - 36)</t>
  </si>
  <si>
    <t xml:space="preserve">LAND HELD FOR FUTURE USE </t>
  </si>
  <si>
    <t>214.x.d  (Notes B &amp; H)</t>
  </si>
  <si>
    <t>WORKING CAPITAL  (Notes C &amp; H)</t>
  </si>
  <si>
    <t xml:space="preserve">  CWC  </t>
  </si>
  <si>
    <t>(1/8 * line 58)</t>
  </si>
  <si>
    <t xml:space="preserve">  Materials &amp; Supplies</t>
  </si>
  <si>
    <t>227.5.c</t>
  </si>
  <si>
    <t>227.8.c</t>
  </si>
  <si>
    <t xml:space="preserve">  Prepayments (Account 165)</t>
  </si>
  <si>
    <t>111.57.d</t>
  </si>
  <si>
    <t xml:space="preserve">TOTAL WORKING CAPITAL </t>
  </si>
  <si>
    <t>(sum lines 42 - 45)</t>
  </si>
  <si>
    <t xml:space="preserve">TRANSMISSION RATE BASE </t>
  </si>
  <si>
    <t>(sum lines 28, 37, 39, &amp; 46)</t>
  </si>
  <si>
    <t>Updated Reference</t>
  </si>
  <si>
    <t>O&amp;M</t>
  </si>
  <si>
    <t xml:space="preserve">  Transmission </t>
  </si>
  <si>
    <t>321.112.b</t>
  </si>
  <si>
    <t xml:space="preserve">    Less: Account 565 and 561</t>
  </si>
  <si>
    <t xml:space="preserve">  A&amp;G</t>
  </si>
  <si>
    <t>323.194.b</t>
  </si>
  <si>
    <t xml:space="preserve">    Less FERC Annual Fees  (Note D)</t>
  </si>
  <si>
    <t>350.1.b</t>
  </si>
  <si>
    <t xml:space="preserve">    Plus:  Fixed PBOP expense</t>
  </si>
  <si>
    <t xml:space="preserve"> (Note I)</t>
  </si>
  <si>
    <t xml:space="preserve">    Less:  Actual PBOP expense</t>
  </si>
  <si>
    <t xml:space="preserve"> (Company Records)</t>
  </si>
  <si>
    <t>Supplemental Schedule, WP 1, line 22</t>
  </si>
  <si>
    <t xml:space="preserve">    Less: EPRI &amp; Reg. Comm. Exp. &amp; Non-safety  Ad. (Note E)</t>
  </si>
  <si>
    <t>Supplemental Schedule, WP 1, line 5</t>
  </si>
  <si>
    <t xml:space="preserve">    Plus Transmission Related Reg. Comm.  Exp. (Note E)</t>
  </si>
  <si>
    <t>Supplemental Schedule, WP 1, line 16</t>
  </si>
  <si>
    <t>TOTAL O&amp;M   (sum lines 49, 51, 53, 56, 57 less lines 50, 52, 54 , 55)</t>
  </si>
  <si>
    <t>DEPRECIATION EXPENSE  (Note I)</t>
  </si>
  <si>
    <t>336.7.b</t>
  </si>
  <si>
    <t xml:space="preserve">  General &amp; intangible</t>
  </si>
  <si>
    <t>336.10.b &amp; 336.1.d&amp;e</t>
  </si>
  <si>
    <t>336.11.b</t>
  </si>
  <si>
    <t>TOTAL DEPRECIATION (Sum lines 61 - 63)</t>
  </si>
  <si>
    <t>TAXES OTHER THAN INCOME TAXES  (Note F)</t>
  </si>
  <si>
    <t xml:space="preserve">  LABOR RELATED</t>
  </si>
  <si>
    <t xml:space="preserve">          Payroll</t>
  </si>
  <si>
    <t xml:space="preserve">          Highway and vehicle</t>
  </si>
  <si>
    <t>263.i</t>
  </si>
  <si>
    <t xml:space="preserve">  PLANT RELATED</t>
  </si>
  <si>
    <t xml:space="preserve">         Property</t>
  </si>
  <si>
    <t>263.23i</t>
  </si>
  <si>
    <t xml:space="preserve">         Gross Receipts</t>
  </si>
  <si>
    <t xml:space="preserve">         Other</t>
  </si>
  <si>
    <t>TOTAL OTHER TAXES  (sum lines 68 - 73)</t>
  </si>
  <si>
    <t xml:space="preserve">INCOME TAXES          </t>
  </si>
  <si>
    <t xml:space="preserve"> (Note G)</t>
  </si>
  <si>
    <t xml:space="preserve">     T=1 - {[(1 - SIT) * (1 - FIT)] / (1 - SIT * FIT * p)} =</t>
  </si>
  <si>
    <t xml:space="preserve">     CIT=(T/1-T) * (1-(WCLTD/R)) =</t>
  </si>
  <si>
    <t xml:space="preserve">       where WCLTD=(line 154) and R= (line 157)</t>
  </si>
  <si>
    <t xml:space="preserve">       and FIT, SIT &amp; p are as given in footnote G.</t>
  </si>
  <si>
    <t>Total Income Taxes</t>
  </si>
  <si>
    <t xml:space="preserve">RETURN </t>
  </si>
  <si>
    <t xml:space="preserve">  [ Rate Base (line 48) * R (line 157)]</t>
  </si>
  <si>
    <t>REVENUE REQUIREMENT  (sum lines 58, 64, 74, 83, 85)</t>
  </si>
  <si>
    <t>ESTIMATED REVENUE REQUIREMENT (pg. 3 line 95)</t>
  </si>
  <si>
    <t>TRUE-UP AMOUNT TO BE (REFUNDED)/PAID (line 88 - line 90)</t>
  </si>
  <si>
    <t>SUPPORTING CALCULATIONS AND NOTES</t>
  </si>
  <si>
    <t>TRANSMISSION PLANT INCLUDED IN JOINT TARIFF RATES</t>
  </si>
  <si>
    <t xml:space="preserve">Total transmission plant </t>
  </si>
  <si>
    <t>Column (3) line 2</t>
  </si>
  <si>
    <t xml:space="preserve">Less transmission plant excluded from Common Use Facilities </t>
  </si>
  <si>
    <t>Supplemental Schedule, WP 4, line 27(a)</t>
  </si>
  <si>
    <t xml:space="preserve">Less transmission plant included in Ancillary Services </t>
  </si>
  <si>
    <t>See note 1 below</t>
  </si>
  <si>
    <t>Transmission plant included in Common Use Facilities  (line 93 less lines 94 and 95)</t>
  </si>
  <si>
    <t>Plus Common Use AC Facilities (line 107)</t>
  </si>
  <si>
    <t>Total Gross Plant for the CUS System (line 96 plus line 97)</t>
  </si>
  <si>
    <t>Total CUS Plant (line 93 plus line 107)</t>
  </si>
  <si>
    <t>Percentage of transmission plant included in Common Use Facilities (line 98 divided by line 99)</t>
  </si>
  <si>
    <t>DISTRIBUTION PLANT INCLUDED IN JOINT TARIFF RATES</t>
  </si>
  <si>
    <t xml:space="preserve">Total distribution plant    </t>
  </si>
  <si>
    <t>Column (3) line 3</t>
  </si>
  <si>
    <t xml:space="preserve">Less distribution plant excluded from Common Use Facilities </t>
  </si>
  <si>
    <t>Supplemental Schedule, WP 4</t>
  </si>
  <si>
    <t xml:space="preserve">Less distribution plant included in Ancillary Services </t>
  </si>
  <si>
    <t>Common Use AC Facilities (line 104 less lines 105 &amp; 106)</t>
  </si>
  <si>
    <t>Supplemental Schedule, WP 4, line 32(a)</t>
  </si>
  <si>
    <t>Percentage of distribution plant included in Common Use Facilities (line 104 divided by line 107)</t>
  </si>
  <si>
    <t>Total Transmission Accumulated Depreciation</t>
  </si>
  <si>
    <t>Column (3) line 12</t>
  </si>
  <si>
    <t>Supplemental Schedule, WP 4, line 27(b)</t>
  </si>
  <si>
    <t>Total Transmission Accumulated Depreciation included in Common Use Facilities (line 112 - line 113)</t>
  </si>
  <si>
    <t>Plus Common Use AC Facilities Accumulated Depreciation (line 124)</t>
  </si>
  <si>
    <t>Total Accumulated Depreciation for the CUS System (line 114 plus line 115)</t>
  </si>
  <si>
    <t>Total CUS Accumulated Depreciation (line 112 plus line 115)</t>
  </si>
  <si>
    <t>Percentage of transmission plant accumulated depreciation included in Common Use Facilities (line 116 divided by line 117)</t>
  </si>
  <si>
    <t>Total Distribution Accumulated Depreciation</t>
  </si>
  <si>
    <t>Column (3) line 13</t>
  </si>
  <si>
    <t>Less distribution accumulated depreciation excluded from Common Use Facilities (Company Records)</t>
  </si>
  <si>
    <t>Common Use AC Facilities (line 122 less line 123)</t>
  </si>
  <si>
    <t>Supplemental Schedule, WP 4, line 32(b)</t>
  </si>
  <si>
    <t>Percentage of distribution plant accumulated depreciation included in Common Use Facilities (line 124 divided by line 122)</t>
  </si>
  <si>
    <t>WAGES &amp; SALARY ALLOCATOR   (W&amp;S)</t>
  </si>
  <si>
    <t>354.21.b</t>
  </si>
  <si>
    <t xml:space="preserve">  Total Wages Expense</t>
  </si>
  <si>
    <t>354.28.b</t>
  </si>
  <si>
    <t xml:space="preserve">  Less:  A&amp;G Wages</t>
  </si>
  <si>
    <t>354.27.b</t>
  </si>
  <si>
    <t xml:space="preserve">  Adjusted Total  (sum lines 131-132)</t>
  </si>
  <si>
    <t>TRANSMISSION &amp; DISTRIBUTION ALLOCATOR (T&amp;D)</t>
  </si>
  <si>
    <t>Transmission Net Plant</t>
  </si>
  <si>
    <t>line 22</t>
  </si>
  <si>
    <t>Distribution Net Plant</t>
  </si>
  <si>
    <t>line 23</t>
  </si>
  <si>
    <t xml:space="preserve">  Total  (sum lines 137 - 138)</t>
  </si>
  <si>
    <t>RETURN (R)</t>
  </si>
  <si>
    <t>Long Term Interest</t>
  </si>
  <si>
    <t>117, sum of 62.c through 66.c</t>
  </si>
  <si>
    <t>Preferred Dividends</t>
  </si>
  <si>
    <t>118.29.c (positive number)</t>
  </si>
  <si>
    <t>Development of Common Stock:</t>
  </si>
  <si>
    <t>Proprietary Capital</t>
  </si>
  <si>
    <t>112.16.c</t>
  </si>
  <si>
    <t>Less:  Preferred Stock</t>
  </si>
  <si>
    <t>112.3.c</t>
  </si>
  <si>
    <t>Less:  Undistributed Earnings</t>
  </si>
  <si>
    <t>112.12.c (enter negative)</t>
  </si>
  <si>
    <t>Less:  Accum Other Comp Inc</t>
  </si>
  <si>
    <t>112.15.c (enter negative)</t>
  </si>
  <si>
    <t xml:space="preserve">   Adjusted Common Stock</t>
  </si>
  <si>
    <t>(sum lines 147-150)</t>
  </si>
  <si>
    <t xml:space="preserve">  Long Term Debt</t>
  </si>
  <si>
    <t xml:space="preserve">112.24.c </t>
  </si>
  <si>
    <t xml:space="preserve">  Preferred Stock </t>
  </si>
  <si>
    <t xml:space="preserve">  Adjusted Common Stock</t>
  </si>
  <si>
    <t>(see above line 151)</t>
  </si>
  <si>
    <t>Total  (sum lines 154-156)</t>
  </si>
  <si>
    <t>NOTES:</t>
  </si>
  <si>
    <t>1 - There are no transmission and distribution plant included in the OATT ancillary services rates which needs to be removed from Common Use Facilities.</t>
  </si>
  <si>
    <t>2 - Line 52 column (4) allocator reference should be DA, as the FERC annual charges for the year are assessed directly under this tariff.</t>
  </si>
  <si>
    <t>3 - Items in the Updated Reference column highlighted in gray did not change from the Tariff and As Filed column.</t>
  </si>
  <si>
    <t>Cost of Service Formula Reference Changes</t>
  </si>
  <si>
    <t>The True-Up Adjustment component of the Formula Rate for each Rate Year beginning with rates effective January 1, 2010 shall be determined as follows:</t>
  </si>
  <si>
    <t>Beginning with 2009, no later than June 1 of each year, Black Hills Power shall recalculate an adjusted Annual</t>
  </si>
  <si>
    <t>Transmission Revenue Requirement (ATRR) for the previous calendar year based on its actual costs as reflected</t>
  </si>
  <si>
    <t>in its Form No. 1 and its books and records for that calendar year, consistent with FERC</t>
  </si>
  <si>
    <t>accounting policies.</t>
  </si>
  <si>
    <t>(ii)</t>
  </si>
  <si>
    <t>Black Hills Power shall determine the difference between the recalculated ATRR as determined in paragraph (i)</t>
  </si>
  <si>
    <t>above, and ATRR based on projected costs for the previous calendar year (True-Up Adj before Interest).</t>
  </si>
  <si>
    <t>(iii)</t>
  </si>
  <si>
    <t>The True-Up Adjustment shall be determined as follows:</t>
  </si>
  <si>
    <t>True-Up Adjustment equals the True-Up Adjustment before Interest multiplied by (1+i)^18 months.</t>
  </si>
  <si>
    <t>Where:</t>
  </si>
  <si>
    <t>i =</t>
  </si>
  <si>
    <t>Sum of (the monthly rates for the 4 months ending April 30 of the current year and</t>
  </si>
  <si>
    <t>the monthly rates for the 12 months ending December 31 of the preceding year)</t>
  </si>
  <si>
    <t>divided by 16 months.</t>
  </si>
  <si>
    <t>Summary of Formula Rate Process including True-Up Adjustment  (Using 2009 as an example)</t>
  </si>
  <si>
    <t>Month</t>
  </si>
  <si>
    <t>Year</t>
  </si>
  <si>
    <t>Action</t>
  </si>
  <si>
    <t>True-Up Calculation:</t>
  </si>
  <si>
    <t>Step 1</t>
  </si>
  <si>
    <t>May</t>
  </si>
  <si>
    <t>TO populates the formula with 2009 Actual data and calculates the 2009 True-up Adjustment before Interest</t>
  </si>
  <si>
    <t>Step 2</t>
  </si>
  <si>
    <t>TO compares the revenue received during 2009 to the True-Up calculation done above</t>
  </si>
  <si>
    <t>Step 3</t>
  </si>
  <si>
    <t>TO calculates the Interest to include in the 2009 True-Up Adjustment</t>
  </si>
  <si>
    <t>Step 4</t>
  </si>
  <si>
    <t xml:space="preserve">July </t>
  </si>
  <si>
    <t>TO either collects or pays the lump-sum adjustment calculated above</t>
  </si>
  <si>
    <t>Annual Rate Calculation:</t>
  </si>
  <si>
    <t>Step 5</t>
  </si>
  <si>
    <t>September</t>
  </si>
  <si>
    <t>TO populates the formula with 2009 Actual data plus known additions placed in service (over $1,000,000) for 2010 (See WP 2 for an example)</t>
  </si>
  <si>
    <t>Step 6</t>
  </si>
  <si>
    <t>TO estimates transmission Capital Additions (over $1,000,000) for 2011 expected to be in service in 2011 (See WP 3 for an example)</t>
  </si>
  <si>
    <t>Step 7</t>
  </si>
  <si>
    <t xml:space="preserve">TO adds weighted Capital Adds, Accumulated Depreciation and Depreciation Expense to plant in service in Formula </t>
  </si>
  <si>
    <t>Step 8</t>
  </si>
  <si>
    <t>Post results of Step 7 on web site</t>
  </si>
  <si>
    <t>Step 9</t>
  </si>
  <si>
    <t>October</t>
  </si>
  <si>
    <t>TO to hold an open meeting for it's customers and representatives to explain the formula rate projections and cost details</t>
  </si>
  <si>
    <t>Step 10</t>
  </si>
  <si>
    <t>January</t>
  </si>
  <si>
    <t>Results of Step 7 go into effect</t>
  </si>
  <si>
    <t>Note 1:</t>
  </si>
  <si>
    <t>To the extent possible each input into the Formula Rate used to calculate the actual ATRR included in the True-Up</t>
  </si>
  <si>
    <t>Adjustment either will be taken directly from the FERC Form No. 1 or will be reconcilable to the FERC Form No. 1</t>
  </si>
  <si>
    <t xml:space="preserve">by the application of clearly identified and supported information.  If the reconciliation is provided through a </t>
  </si>
  <si>
    <t>worksheet included in the filed Formula Rate template, the inputs to the worksheet must meet this transparency</t>
  </si>
  <si>
    <t>standard, and doing so will satisfy this transparency requirement for the amounts that are output from the</t>
  </si>
  <si>
    <t>worksheet and input to the main body of the Formula Rate.</t>
  </si>
  <si>
    <t>Complete for Each Calendar Year beginning in 2009</t>
  </si>
  <si>
    <t>A</t>
  </si>
  <si>
    <t>True-Up Amount (Transmission see pg 7 line 92 and Schedule 1 see pg 18 line 12)</t>
  </si>
  <si>
    <t>B</t>
  </si>
  <si>
    <t>Future Value Factor (1+i)^18</t>
  </si>
  <si>
    <t>C</t>
  </si>
  <si>
    <t>True-Up Amount to be (Refunded)/Paid based on 2009 Actual Load (A*B)</t>
  </si>
  <si>
    <t>i = average interest rate as calculated below</t>
  </si>
  <si>
    <t>Interest on Amount of Refunds or Surcharges Interest 35.19a for Current Year</t>
  </si>
  <si>
    <t>Interest 35.19a</t>
  </si>
  <si>
    <t>for Month</t>
  </si>
  <si>
    <t>Year 1</t>
  </si>
  <si>
    <t>February</t>
  </si>
  <si>
    <t>March</t>
  </si>
  <si>
    <t>April</t>
  </si>
  <si>
    <t>June</t>
  </si>
  <si>
    <t>July</t>
  </si>
  <si>
    <t>August</t>
  </si>
  <si>
    <t>November</t>
  </si>
  <si>
    <t>December</t>
  </si>
  <si>
    <t>Year 2</t>
  </si>
  <si>
    <t>Average Interest Rate</t>
  </si>
  <si>
    <t>(Notes A &amp; H)</t>
  </si>
  <si>
    <t>Transmission</t>
  </si>
  <si>
    <t>Schedule 1</t>
  </si>
  <si>
    <t>Per Tariff</t>
  </si>
  <si>
    <t>True-Up Amount (Transmission see pg 3 line 92 and Schedule 1 see pg 10 line 12)</t>
  </si>
  <si>
    <t>Updated References - As Filed</t>
  </si>
  <si>
    <t>Capital True Up</t>
  </si>
  <si>
    <t>Service Year</t>
  </si>
  <si>
    <t>BHP-Workpaper 6, line 11, (n)</t>
  </si>
  <si>
    <t>BHP-Workpaper 6, line 12, (n)</t>
  </si>
  <si>
    <t>BHP-Workpaper 6, line 13, (n)</t>
  </si>
  <si>
    <t>BHP-Workpaper 6, line 14, (n)</t>
  </si>
  <si>
    <t>BHP-Workpaper 6, line 15, (n)</t>
  </si>
  <si>
    <t>BHP-Workpaper 6, line 16, (n)</t>
  </si>
  <si>
    <t>BHP-Workpaper 6, line 17, (n)</t>
  </si>
  <si>
    <t>BHP-Workpaper 6, line 31, ( c)</t>
  </si>
  <si>
    <t>BHP-Workpaper 6, line 33, ( c)</t>
  </si>
  <si>
    <t>BHP-Workpaper 6, line 34, ( c)</t>
  </si>
  <si>
    <t>BHP-Workpaper 6, line 35, ( c)</t>
  </si>
  <si>
    <t>BHP-Workpaper 6, line 43, ( c)</t>
  </si>
  <si>
    <t>BHP-Workpaper 6, line 44, ( c)</t>
  </si>
  <si>
    <t>BHP-Workpaper 6, line 45, ( c)</t>
  </si>
  <si>
    <t>line 2 x BHP-Workpaper 5, line 11</t>
  </si>
  <si>
    <t>(line 4 + line 6) x BHP-Workpaper 5, line 25</t>
  </si>
  <si>
    <t>2 - Communication System - Plant Accounts 397</t>
  </si>
  <si>
    <t>13 month average</t>
  </si>
  <si>
    <t>Intangible Plant</t>
  </si>
  <si>
    <t>System</t>
  </si>
  <si>
    <t>Electric</t>
  </si>
  <si>
    <t>Date</t>
  </si>
  <si>
    <t xml:space="preserve">Total General and  </t>
  </si>
  <si>
    <t>Communication</t>
  </si>
  <si>
    <t xml:space="preserve">General Plant  </t>
  </si>
  <si>
    <t>(b) + (c)</t>
  </si>
  <si>
    <r>
      <t>(c)</t>
    </r>
    <r>
      <rPr>
        <sz val="12"/>
        <rFont val="Calibri"/>
        <family val="2"/>
      </rPr>
      <t>₂</t>
    </r>
  </si>
  <si>
    <r>
      <t>(b)</t>
    </r>
    <r>
      <rPr>
        <sz val="12"/>
        <rFont val="Calibri"/>
        <family val="2"/>
      </rPr>
      <t>₁</t>
    </r>
  </si>
  <si>
    <t>General Plant Accumulated Depreciation by Plant Account</t>
  </si>
  <si>
    <t>WORKPAPER 9</t>
  </si>
  <si>
    <t>321.84-92.b &amp; 96.b</t>
  </si>
  <si>
    <t>263.3i, 263.4i, 263.12i</t>
  </si>
  <si>
    <t>Horizon Point</t>
  </si>
  <si>
    <t>(d)</t>
  </si>
  <si>
    <r>
      <t>(d)</t>
    </r>
    <r>
      <rPr>
        <vertAlign val="subscript"/>
        <sz val="10"/>
        <rFont val="Arial"/>
        <family val="2"/>
      </rPr>
      <t>3</t>
    </r>
  </si>
  <si>
    <r>
      <t>(e)</t>
    </r>
    <r>
      <rPr>
        <vertAlign val="subscript"/>
        <sz val="10"/>
        <rFont val="Arial"/>
        <family val="2"/>
      </rPr>
      <t>4</t>
    </r>
  </si>
  <si>
    <t>3 - Horizon Point Building - From Company Records</t>
  </si>
  <si>
    <t>Reference</t>
  </si>
  <si>
    <t>Less: Horizon Point Op Unit 801117 (enter negative)</t>
  </si>
  <si>
    <t>Property Tax Adjustment for Horizon Point</t>
  </si>
  <si>
    <t>Property Tax Expense Total</t>
  </si>
  <si>
    <t>Property Tax Expense less Horizon Point</t>
  </si>
  <si>
    <t>Amount</t>
  </si>
  <si>
    <t>Sum Lines 1 to 5</t>
  </si>
  <si>
    <t>(e)</t>
  </si>
  <si>
    <t>Average Balance</t>
  </si>
  <si>
    <t>WORKPAPER 10</t>
  </si>
  <si>
    <t>WORKPAPER 11</t>
  </si>
  <si>
    <t>General Plant Plant In Service by Plant Account</t>
  </si>
  <si>
    <t>WORKPAPER 12</t>
  </si>
  <si>
    <t>ADIT Adjustment for Horizon Point</t>
  </si>
  <si>
    <t>( c)</t>
  </si>
  <si>
    <t xml:space="preserve">  Less:</t>
  </si>
  <si>
    <t>Account No. 282 (enter negative)</t>
  </si>
  <si>
    <t>Net Account No. 282</t>
  </si>
  <si>
    <t>Beginning Balance</t>
  </si>
  <si>
    <t>Ending Balance</t>
  </si>
  <si>
    <t>Tax Rate</t>
  </si>
  <si>
    <t>AFUDC FAS 109</t>
  </si>
  <si>
    <t>BHP-Workpaper 12, line 5, ( e)</t>
  </si>
  <si>
    <t>Line 11 + Line 12 - Line 13</t>
  </si>
  <si>
    <t>SC Calc</t>
  </si>
  <si>
    <t>323.189.b - 350.1.h</t>
  </si>
  <si>
    <t>Depreciation</t>
  </si>
  <si>
    <t>Adjustment</t>
  </si>
  <si>
    <t>(f)5</t>
  </si>
  <si>
    <t>(b) + (c) + (d) - (e)</t>
  </si>
  <si>
    <t>BHP-Workpaper 12, line 15, ( e)</t>
  </si>
  <si>
    <t>4 - Leased Asset from company records</t>
  </si>
  <si>
    <t>(e)5</t>
  </si>
  <si>
    <t>(f)6</t>
  </si>
  <si>
    <t>6 - Total General Intangible Plant - FERC Form 1 219.28c</t>
  </si>
  <si>
    <t>5 - Depreciation adjustment from WP13</t>
  </si>
  <si>
    <t>Right of Use Asset</t>
  </si>
  <si>
    <t>Amortiztion</t>
  </si>
  <si>
    <t>5 - Total General Intangible Plant - FERC Form 1 207.99</t>
  </si>
  <si>
    <t>4 - Other Tangible Property - FERC Form 1 207.97.g</t>
  </si>
  <si>
    <t>Right of Use</t>
  </si>
  <si>
    <t>Asset</t>
  </si>
  <si>
    <t>262-263.l</t>
  </si>
  <si>
    <t>320-323.85-92.b &amp; 96.b</t>
  </si>
  <si>
    <t>320-323.194.b</t>
  </si>
  <si>
    <t>320-323.112.b</t>
  </si>
  <si>
    <t>350-351.1.b, see note 2 below</t>
  </si>
  <si>
    <t>336-337.11.b</t>
  </si>
  <si>
    <t>See BHP Workpaper 11, Line 5</t>
  </si>
  <si>
    <t>354-355.21.b</t>
  </si>
  <si>
    <t>354-355.28.b</t>
  </si>
  <si>
    <t>354-355.27.b</t>
  </si>
  <si>
    <t>118-119.29.c (positive number)</t>
  </si>
  <si>
    <t>112-113.16.c</t>
  </si>
  <si>
    <t>112-113.3.c</t>
  </si>
  <si>
    <t>112-113.12.c (enter negative)</t>
  </si>
  <si>
    <t>112-113.15.c (enter negative)</t>
  </si>
  <si>
    <t>112-113.24.c</t>
  </si>
  <si>
    <t>204-207.58.g See Workpaper 6. line 2, (m)</t>
  </si>
  <si>
    <t>204-207.46.g See Workpaper 6. line 1, (m)</t>
  </si>
  <si>
    <t>204-207.75.g See Workpaper 6. line 3, (m)</t>
  </si>
  <si>
    <t>BHP-Workpaper 6, line 5, (m)</t>
  </si>
  <si>
    <t>BHP-Workpaper 6, line 6, (m)</t>
  </si>
  <si>
    <t>Workpaper 6, line 7, (m)</t>
  </si>
  <si>
    <t>Line 1 - Line 3 - Line 4</t>
  </si>
  <si>
    <t>BHP-Workpaper 6, line 4, (m)</t>
  </si>
  <si>
    <t>262-263.1l, 262-263.2l, 262-263.4l</t>
  </si>
  <si>
    <t>232.3.b,f</t>
  </si>
  <si>
    <t>1 - General Plant Electric - Plant Accounts 389,390,391,392,393,394, 395, 396, 398</t>
  </si>
  <si>
    <t>Adjustment to FERC:</t>
  </si>
  <si>
    <t>Account No. 108</t>
  </si>
  <si>
    <t>34a</t>
  </si>
  <si>
    <t xml:space="preserve">  EDIT/DDIT (Net) - Transmission Only</t>
  </si>
  <si>
    <t>Worksheet EDIT-DDIT-Tracking (line 358, col (j))</t>
  </si>
  <si>
    <t>Amortization of EDIT/DDIT (Net) (Note J)</t>
  </si>
  <si>
    <t>Worksheet EDIT-DDIT-Tracking (line 355, col (h))</t>
  </si>
  <si>
    <t>(line 79 * line 86) - (line 82)</t>
  </si>
  <si>
    <t>(Estimated Service Year ATRR 2023)</t>
  </si>
  <si>
    <t>Account No. 101/106</t>
  </si>
  <si>
    <t>FAS 109 Adjustment</t>
  </si>
  <si>
    <t>FERC General Plant</t>
  </si>
  <si>
    <t>Less HP</t>
  </si>
  <si>
    <t>General Plant Electric</t>
  </si>
  <si>
    <t>to column b</t>
  </si>
  <si>
    <t>(b)₁</t>
  </si>
  <si>
    <t>(c)₂</t>
  </si>
  <si>
    <t>Pending Retirements</t>
  </si>
  <si>
    <t>Worksheet EDIT-DDIT Annual Tracking</t>
  </si>
  <si>
    <t>Accumulated Excess / Deficient Deferred Income Taxes ("EDIT"/"DDIT") (Note A, H)</t>
  </si>
  <si>
    <t>Actuals - For the 12 months ended 12/31/</t>
  </si>
  <si>
    <t>(a1)</t>
  </si>
  <si>
    <t>(a2)</t>
  </si>
  <si>
    <t>(a3)</t>
  </si>
  <si>
    <t>(c)</t>
  </si>
  <si>
    <t>(f)</t>
  </si>
  <si>
    <t>(g)</t>
  </si>
  <si>
    <t>(h)</t>
  </si>
  <si>
    <t>(j)</t>
  </si>
  <si>
    <t>(k)</t>
  </si>
  <si>
    <t>(l)</t>
  </si>
  <si>
    <t>Line No.</t>
  </si>
  <si>
    <t>Item (Note A1)</t>
  </si>
  <si>
    <t>Vintage</t>
  </si>
  <si>
    <t xml:space="preserve">Form No. 1 Page (Note I)  </t>
  </si>
  <si>
    <t>BOY Balance (Note B)</t>
  </si>
  <si>
    <t>Current Period Amortization (Note C)</t>
  </si>
  <si>
    <t>Current Period Other Activity (Note D)</t>
  </si>
  <si>
    <t>EOY Balance (Note E)</t>
  </si>
  <si>
    <t>Allocator (Note F)</t>
  </si>
  <si>
    <t>BOY Allocated Amount</t>
  </si>
  <si>
    <t>Current Amortization Allocated</t>
  </si>
  <si>
    <t>Current Period Other Activity Allocated</t>
  </si>
  <si>
    <t>EOY Allocated Amount</t>
  </si>
  <si>
    <t>Prorated (Yes/No) (Note G)</t>
  </si>
  <si>
    <t>Amort Period or Method</t>
  </si>
  <si>
    <t>NON PLANT DDIT/(EDIT)</t>
  </si>
  <si>
    <t>Total Non-Protected Non-Property - DDIT</t>
  </si>
  <si>
    <t>2017 TCJA</t>
  </si>
  <si>
    <t>182.3</t>
  </si>
  <si>
    <t>None</t>
  </si>
  <si>
    <t>No</t>
  </si>
  <si>
    <t>N/A</t>
  </si>
  <si>
    <t>…</t>
  </si>
  <si>
    <t>Total Non Plant Non-Protected DDIT/(EDIT)</t>
  </si>
  <si>
    <t>Deferred Tax Liability Non Plant</t>
  </si>
  <si>
    <t>Total Deferred Tax Offset Non Plant</t>
  </si>
  <si>
    <t>Total Non Plant Non-Protected DDIT/(EDIT) (Net of Tax Gross Up)</t>
  </si>
  <si>
    <t>PLANT DDIT/(EDIT)</t>
  </si>
  <si>
    <t>Total Protected Property - EDIT</t>
  </si>
  <si>
    <t>254</t>
  </si>
  <si>
    <t>2017 NP</t>
  </si>
  <si>
    <t>Yes</t>
  </si>
  <si>
    <t>ARAM</t>
  </si>
  <si>
    <t>Total Non-Protected Property - EDIT</t>
  </si>
  <si>
    <t>Accrued EDIT - Formula Rate  (Note K)</t>
  </si>
  <si>
    <t xml:space="preserve">Direct Assigned </t>
  </si>
  <si>
    <t>(Note L)</t>
  </si>
  <si>
    <t>Accrued EDIT - Other (Note M)</t>
  </si>
  <si>
    <t>Total Plant DDIT/(EDIT)</t>
  </si>
  <si>
    <t>Deferred Tax Asset Plant</t>
  </si>
  <si>
    <t>Deferred Tax Asset Plant - Accrued EDIT - Formula Rate (Note K, Note L)</t>
  </si>
  <si>
    <t>Direct Assigned</t>
  </si>
  <si>
    <t>Deferred Tax Asset Plant - Accrued EDIT - Other (Note M)</t>
  </si>
  <si>
    <t>Total Deferred Tax Offset Plant</t>
  </si>
  <si>
    <t>Total Plant DDIT/(EDIT) (Net of Tax Gross Up)</t>
  </si>
  <si>
    <t>TOTALS</t>
  </si>
  <si>
    <t>Total Excess/Deficient Deferred Income Taxes (Note I)</t>
  </si>
  <si>
    <t>Total Deferred Tax Offset</t>
  </si>
  <si>
    <t>Total Excess/Deficient Deferred Income Taxes (Net of Tax Gross Up) (Note J)</t>
  </si>
  <si>
    <t>Total Excess/Deficient Deferred Income Taxes Annual Average</t>
  </si>
  <si>
    <t>Weighted Average EDIT/DDIT Net Plant Allocator</t>
  </si>
  <si>
    <t xml:space="preserve">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Power would follow the process described above to remeasure ADIT balance (increase or decrease) due to any future income tax rate change.  See Wkpr EDIT-DDIT.dtl for detailed derivation.   </t>
  </si>
  <si>
    <t>A1</t>
  </si>
  <si>
    <t>The determination of an item as "Protected" versus "Non-Protected" has been and will be made in accordance with applicable tax code and regulations.</t>
  </si>
  <si>
    <t>Beginning of Year ("BOY") balance is end of Prior Year balance reflected on FERC Form No. 1 p.232/278</t>
  </si>
  <si>
    <t>DDIT or EDIT is reduced in the current period under the prescribed  amortization method to account 410.1, Provision for Deferred Income Taxes, Utility Operating Income and 411.1, Provision for Deferred Income Taxes—Credit, Utility Operating Income, respectively.</t>
  </si>
  <si>
    <t>D</t>
  </si>
  <si>
    <t>Includes the impact of tax rate changes enacted during the period.</t>
  </si>
  <si>
    <t>E</t>
  </si>
  <si>
    <t xml:space="preserve">End of Year ("EOY") balance is the end of Current Year balance reflected on FERC Form No. 1. p.232/278. </t>
  </si>
  <si>
    <t>F</t>
  </si>
  <si>
    <t xml:space="preserve">The "2017 NP" allocator is intended to reflect allocation of BHP's net plant and associated excess ADIT among multiple state and federal rate jurisdictions and is intended to be reflective of the 2017 time period. Black Hills Power’s intent is to maintain the same functional breakdown of the Excess Deferred Income Tax flow-back amounts for EDIT arising from the 2017 Tax Cuts and Jobs Act; however column L for the 2017 Tax Cuts and Jobs Acts is data enterable due to a known true-up and correction of net plant percentages which occued in 2020 but is applicable retroactive to year end 2017.  For tax changes other than the 2017 Tax Cuts and Jobs Act, the Company will support its chosen allocation factor for EDIT or DDIT as just and reasonable in its annual update following a change in tax rates.  </t>
  </si>
  <si>
    <t>G</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</si>
  <si>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</si>
  <si>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H</t>
  </si>
  <si>
    <t xml:space="preserve">In the event the Company populates the data enterable fields for future income tax changes, the Company will support the data entered as just and reasonable in its annual update following a change in tax rates.  </t>
  </si>
  <si>
    <t>I</t>
  </si>
  <si>
    <t xml:space="preserve">The FERC Form No. 1  reference in column (a3) will be populated beginning for the twelve months ending December 31, 2021 (2021 FERC Form 1). Prior to 2021, Black Hills Power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  </t>
  </si>
  <si>
    <t>J</t>
  </si>
  <si>
    <r>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t>
    </r>
    <r>
      <rPr>
        <sz val="11"/>
        <rFont val="Times New Roman"/>
        <family val="1"/>
      </rPr>
      <t>on Attachment H</t>
    </r>
    <r>
      <rPr>
        <sz val="11"/>
        <color theme="1"/>
        <rFont val="Times New Roman"/>
        <family val="1"/>
      </rPr>
      <t xml:space="preserve">.  The Excess or Deficient ADIT are amortized to Accounts 410.1 / 411.1.  </t>
    </r>
  </si>
  <si>
    <t>K</t>
  </si>
  <si>
    <t>Black Hills Power has retail rate customers in more than one jurisdiction. Black Hills Power began amortizing Total Protected Property - EDIT and Total Non-Protected Property - EDIT that resulted from the 2017 TCJA on January 1, 2018 using the Average Rate Assumption Method ( "ARAM"), as amortization of these amounts via ARAM was approved by the South Dakota Public Utility Commission in Docket No. EL18-029 and the Wyoming Public Utility Commission in Docket No. 20002-114-ER-19).  To address other rate jurisdictions associated with Black Hills Power for which amortization approval had not yet been received (like the Black Hills Power formula rate), the amount of property EDIT amortization attributable to those jurisdictions is reclassified from property EDIT to Total Unrefunded EDIT - Non-Protected.  A portion of the amount reclassified to Total Un-Refunded EDIT-Non-Protected represents EDIT attributable to the BHP transmission formula rate and was determined by application of the 2017 NP allocator. These amounts are included in line 203 above and will be returned to customers through the procedure described below in Note L.</t>
  </si>
  <si>
    <t>L</t>
  </si>
  <si>
    <t xml:space="preserve">The EDIT which is reflected in this line of the Template represents amounts reclassified under the procedure described in Note K above and will be returned to customers in the first annual true-up after approval Black Hills Power's Order 864 compliance filings.   After that time, this line will be no longer used and balances will be zero. </t>
  </si>
  <si>
    <t>M</t>
  </si>
  <si>
    <t>This line has been included in the template so that the total EDIT and DDIT balances in accounts 182.3 and 254 tie to the total company balances reported on the FERC Form 1.</t>
  </si>
  <si>
    <t>BHP-Workpaper 14, line 9, (c)</t>
  </si>
  <si>
    <t>no charges in 2025 for 50501</t>
  </si>
  <si>
    <t>no charges in  2025 for 50501</t>
  </si>
  <si>
    <t>From WP 6</t>
  </si>
  <si>
    <t>to column c</t>
  </si>
  <si>
    <t>262-263.6,7,8,10l</t>
  </si>
  <si>
    <t>FF1 Amounts</t>
  </si>
  <si>
    <t>Distribution Plant - Electric</t>
  </si>
  <si>
    <t>General Plant - Electric</t>
  </si>
  <si>
    <t>Intangible Plant - Electric</t>
  </si>
  <si>
    <t>Other Generation Plant</t>
  </si>
  <si>
    <t>Steam Generation Plant</t>
  </si>
  <si>
    <t>Transmission Plant - Electric</t>
  </si>
  <si>
    <t>Wind Production Plant</t>
  </si>
  <si>
    <t xml:space="preserve">Communication </t>
  </si>
  <si>
    <t>FERC Accumulated Reserve</t>
  </si>
  <si>
    <t>112-113 footnote</t>
  </si>
  <si>
    <t xml:space="preserve">230 KV Substation Communication </t>
  </si>
  <si>
    <t>Transmission Assets as of 12/31/2025</t>
  </si>
  <si>
    <t>True-Up Amount to be (Refunded)/Paid based on 2025 Actual Costs (A*B)</t>
  </si>
  <si>
    <t>2025</t>
  </si>
  <si>
    <r>
      <t>Company Records</t>
    </r>
    <r>
      <rPr>
        <vertAlign val="superscript"/>
        <sz val="11"/>
        <rFont val="Times New Roman"/>
        <family val="1"/>
      </rPr>
      <t>1</t>
    </r>
  </si>
  <si>
    <r>
      <t>Company Records</t>
    </r>
    <r>
      <rPr>
        <vertAlign val="superscript"/>
        <sz val="11"/>
        <rFont val="Times New Roman"/>
        <family val="1"/>
      </rPr>
      <t>2</t>
    </r>
  </si>
  <si>
    <t>From WP 6 - Row 82</t>
  </si>
  <si>
    <t>1 - General and Intangible Plant Electric - Plant Accounts 303,389,390,391,392,393,394,395,396,398</t>
  </si>
  <si>
    <r>
      <t>(d)</t>
    </r>
    <r>
      <rPr>
        <vertAlign val="subscript"/>
        <sz val="11"/>
        <color theme="1"/>
        <rFont val="Times New Roman"/>
        <family val="1"/>
      </rPr>
      <t>3</t>
    </r>
  </si>
  <si>
    <r>
      <t>(e)</t>
    </r>
    <r>
      <rPr>
        <vertAlign val="subscript"/>
        <sz val="11"/>
        <color theme="1"/>
        <rFont val="Times New Roman"/>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</si>
</sst>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0;[Red]\-&quot;$&quot;#,##0.0"/>
    <numFmt numFmtId="168" formatCode="00000"/>
    <numFmt numFmtId="169" formatCode="#,##0\ ;\(#,##0\);\-\ \ \ \ \ "/>
    <numFmt numFmtId="170" formatCode="#,##0\ ;\(#,##0\);\–\ \ \ \ \ "/>
    <numFmt numFmtId="171" formatCode="#,##0;\(#,##0\)"/>
    <numFmt numFmtId="172" formatCode="yyyymmdd"/>
    <numFmt numFmtId="173" formatCode="_([$€-2]* #,##0.00_);_([$€-2]* \(#,##0.00\);_([$€-2]* &quot;-&quot;??_)"/>
    <numFmt numFmtId="174" formatCode="_-* #,##0.0_-;\-* #,##0.0_-;_-* &quot;-&quot;??_-;_-@_-"/>
    <numFmt numFmtId="175" formatCode="#,##0.00&quot; $&quot;;\-#,##0.00&quot; $&quot;"/>
    <numFmt numFmtId="176" formatCode="000000000"/>
    <numFmt numFmtId="177" formatCode="#,##0.0_);\(#,##0.0\)"/>
    <numFmt numFmtId="178" formatCode="_-&quot;£&quot;* #,##0_-;\-&quot;£&quot;* #,##0_-;_-&quot;£&quot;* &quot;-&quot;_-;_-@_-"/>
    <numFmt numFmtId="179" formatCode="_-&quot;£&quot;* #,##0.00_-;\-&quot;£&quot;* #,##0.00_-;_-&quot;£&quot;* &quot;-&quot;??_-;_-@_-"/>
    <numFmt numFmtId="180" formatCode="0.00_)"/>
    <numFmt numFmtId="181" formatCode="00"/>
    <numFmt numFmtId="182" formatCode="0_);\(0\)"/>
    <numFmt numFmtId="183" formatCode="000\-00\-0000"/>
    <numFmt numFmtId="184" formatCode="mmm\-yyyy"/>
    <numFmt numFmtId="185" formatCode="0.0000%"/>
    <numFmt numFmtId="186" formatCode="0.000%"/>
    <numFmt numFmtId="187" formatCode="#,##0.0000"/>
    <numFmt numFmtId="188" formatCode="[$-409]mmm\-yy;@"/>
    <numFmt numFmtId="189" formatCode="&quot;$&quot;#,##0"/>
    <numFmt numFmtId="190" formatCode="_(* #,##0.00000_);_(* \(#,##0.00000\);_(* &quot;-&quot;??_);_(@_)"/>
  </numFmts>
  <fonts count="102">
    <font>
      <sz val="12"/>
      <name val="Arial MT"/>
    </font>
    <font>
      <sz val="11"/>
      <color theme="1"/>
      <name val="Calibri"/>
      <family val="2"/>
      <scheme val="minor"/>
    </font>
    <font>
      <sz val="11"/>
      <color theme="1"/>
      <name val="Calibri"/>
      <family val="2"/>
      <scheme val="minor"/>
    </font>
    <font>
      <sz val="10"/>
      <name val="Arial"/>
      <family val="2"/>
    </font>
    <font>
      <b/>
      <sz val="10"/>
      <name val="Arial"/>
      <family val="2"/>
    </font>
    <font>
      <sz val="12"/>
      <name val="Arial MT"/>
    </font>
    <font>
      <sz val="10"/>
      <name val="MS Sans Serif"/>
      <family val="2"/>
    </font>
    <font>
      <sz val="11"/>
      <color indexed="8"/>
      <name val="Calibri"/>
      <family val="2"/>
    </font>
    <font>
      <sz val="11"/>
      <color indexed="9"/>
      <name val="Calibri"/>
      <family val="2"/>
    </font>
    <font>
      <sz val="8"/>
      <name val="Helv"/>
    </font>
    <font>
      <sz val="10"/>
      <name val="Times New Roman"/>
      <family val="1"/>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b/>
      <sz val="12"/>
      <name val="Arial"/>
      <family val="2"/>
    </font>
    <font>
      <i/>
      <sz val="12"/>
      <name val="Arial"/>
      <family val="2"/>
    </font>
    <font>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u/>
      <sz val="10"/>
      <name val="Arial"/>
      <family val="2"/>
    </font>
    <font>
      <b/>
      <sz val="10"/>
      <color theme="1"/>
      <name val="Arial"/>
      <family val="2"/>
    </font>
    <font>
      <sz val="10"/>
      <name val="Arial MT"/>
    </font>
    <font>
      <sz val="12"/>
      <name val="Calibri"/>
      <family val="2"/>
    </font>
    <font>
      <sz val="10"/>
      <name val="MS Sans Serif"/>
    </font>
    <font>
      <b/>
      <sz val="10"/>
      <name val="MS Sans Serif"/>
    </font>
    <font>
      <vertAlign val="subscript"/>
      <sz val="10"/>
      <name val="Arial"/>
      <family val="2"/>
    </font>
    <font>
      <sz val="10"/>
      <name val="Courier"/>
    </font>
    <font>
      <sz val="10"/>
      <name val="Arial Unicode MS"/>
    </font>
    <font>
      <sz val="12"/>
      <name val="Times New Roman"/>
      <family val="1"/>
    </font>
    <font>
      <b/>
      <sz val="11"/>
      <color theme="1"/>
      <name val="Times New Roman"/>
      <family val="1"/>
    </font>
    <font>
      <b/>
      <sz val="10"/>
      <color theme="1"/>
      <name val="Times New Roman"/>
      <family val="1"/>
    </font>
    <font>
      <b/>
      <sz val="10"/>
      <name val="Times New Roman"/>
      <family val="1"/>
    </font>
    <font>
      <sz val="10"/>
      <color theme="1"/>
      <name val="Times New Roman"/>
      <family val="1"/>
    </font>
    <font>
      <strike/>
      <sz val="10"/>
      <color theme="1"/>
      <name val="Times New Roman"/>
      <family val="1"/>
    </font>
    <font>
      <sz val="10"/>
      <color rgb="FF7030A0"/>
      <name val="Times New Roman"/>
      <family val="1"/>
    </font>
    <font>
      <sz val="10"/>
      <color theme="5" tint="-0.249977111117893"/>
      <name val="Times New Roman"/>
      <family val="1"/>
    </font>
    <font>
      <b/>
      <sz val="8"/>
      <color theme="1"/>
      <name val="Arial"/>
      <family val="2"/>
    </font>
    <font>
      <b/>
      <sz val="10"/>
      <color theme="4"/>
      <name val="Times New Roman"/>
      <family val="1"/>
    </font>
    <font>
      <sz val="12"/>
      <color theme="4"/>
      <name val="Arial MT"/>
    </font>
    <font>
      <u/>
      <sz val="10"/>
      <color theme="1"/>
      <name val="Times New Roman"/>
      <family val="1"/>
    </font>
    <font>
      <sz val="11"/>
      <color theme="1"/>
      <name val="Times New Roman"/>
      <family val="1"/>
    </font>
    <font>
      <sz val="11"/>
      <color theme="1"/>
      <name val="Calibri"/>
      <family val="2"/>
    </font>
    <font>
      <sz val="11"/>
      <color rgb="FFFF0000"/>
      <name val="Times New Roman"/>
      <family val="1"/>
    </font>
    <font>
      <sz val="11"/>
      <color rgb="FFFF0000"/>
      <name val="Calibri"/>
      <family val="2"/>
      <scheme val="minor"/>
    </font>
    <font>
      <b/>
      <sz val="11"/>
      <color theme="1"/>
      <name val="Calibri"/>
      <family val="2"/>
      <scheme val="minor"/>
    </font>
    <font>
      <u/>
      <sz val="11"/>
      <name val="Times New Roman"/>
      <family val="1"/>
    </font>
    <font>
      <sz val="11"/>
      <color rgb="FF000000"/>
      <name val="Times New Roman"/>
      <family val="1"/>
    </font>
    <font>
      <vertAlign val="superscript"/>
      <sz val="11"/>
      <name val="Times New Roman"/>
      <family val="1"/>
    </font>
    <font>
      <sz val="9"/>
      <name val="Arial"/>
      <family val="2"/>
    </font>
    <font>
      <sz val="9"/>
      <name val="Arial MT"/>
    </font>
    <font>
      <vertAlign val="subscript"/>
      <sz val="11"/>
      <color theme="1"/>
      <name val="Times New Roman"/>
      <family val="1"/>
    </font>
    <font>
      <sz val="12"/>
      <color theme="1"/>
      <name val="Arial MT"/>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gray0625"/>
    </fill>
  </fills>
  <borders count="32">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35">
    <xf numFmtId="164" fontId="0" fillId="0" borderId="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37" fontId="6" fillId="0" borderId="0" applyFont="0" applyFill="0" applyBorder="0" applyAlignment="0" applyProtection="0"/>
    <xf numFmtId="37" fontId="6" fillId="0" borderId="0" applyFont="0" applyFill="0" applyBorder="0" applyAlignment="0" applyProtection="0"/>
    <xf numFmtId="38" fontId="6" fillId="0" borderId="0" applyFont="0" applyFill="0" applyBorder="0" applyAlignment="0" applyProtection="0"/>
    <xf numFmtId="37" fontId="6" fillId="0" borderId="0" applyFont="0" applyFill="0" applyBorder="0" applyAlignment="0" applyProtection="0"/>
    <xf numFmtId="37" fontId="6" fillId="0" borderId="0" applyFont="0" applyFill="0" applyBorder="0" applyAlignment="0" applyProtection="0"/>
    <xf numFmtId="38" fontId="6" fillId="0" borderId="0" applyFont="0" applyFill="0" applyBorder="0" applyAlignment="0" applyProtection="0"/>
    <xf numFmtId="37" fontId="6" fillId="0" borderId="0" applyFont="0" applyFill="0" applyBorder="0" applyAlignment="0" applyProtection="0"/>
    <xf numFmtId="38" fontId="6" fillId="0" borderId="0" applyFont="0" applyFill="0" applyBorder="0" applyAlignment="0" applyProtection="0"/>
    <xf numFmtId="37" fontId="6" fillId="0" borderId="0" applyFont="0" applyFill="0" applyBorder="0" applyAlignment="0" applyProtection="0"/>
    <xf numFmtId="0" fontId="3"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38" fontId="9" fillId="0" borderId="0" applyBorder="0" applyAlignment="0"/>
    <xf numFmtId="167" fontId="10" fillId="20" borderId="4">
      <alignment horizontal="center" vertical="center"/>
    </xf>
    <xf numFmtId="168" fontId="3" fillId="0" borderId="5">
      <alignment horizontal="left"/>
    </xf>
    <xf numFmtId="0" fontId="11" fillId="0" borderId="0"/>
    <xf numFmtId="0" fontId="12" fillId="3" borderId="0" applyNumberFormat="0" applyBorder="0" applyAlignment="0" applyProtection="0"/>
    <xf numFmtId="0" fontId="13" fillId="0" borderId="0" applyNumberFormat="0" applyFill="0" applyBorder="0" applyAlignment="0" applyProtection="0"/>
    <xf numFmtId="169" fontId="14" fillId="0" borderId="6" applyNumberFormat="0" applyFill="0" applyAlignment="0" applyProtection="0">
      <alignment horizontal="center"/>
    </xf>
    <xf numFmtId="170" fontId="14" fillId="0" borderId="1" applyFill="0" applyAlignment="0" applyProtection="0">
      <alignment horizontal="center"/>
    </xf>
    <xf numFmtId="38" fontId="3" fillId="0" borderId="0">
      <alignment horizontal="right"/>
    </xf>
    <xf numFmtId="37" fontId="15" fillId="0" borderId="0" applyFill="0">
      <alignment horizontal="right"/>
    </xf>
    <xf numFmtId="37" fontId="15" fillId="0" borderId="0">
      <alignment horizontal="right"/>
    </xf>
    <xf numFmtId="0" fontId="15" fillId="0" borderId="0" applyFill="0">
      <alignment horizontal="center"/>
    </xf>
    <xf numFmtId="37" fontId="15" fillId="0" borderId="7" applyFill="0">
      <alignment horizontal="right"/>
    </xf>
    <xf numFmtId="37" fontId="15" fillId="0" borderId="0">
      <alignment horizontal="right"/>
    </xf>
    <xf numFmtId="0" fontId="16" fillId="0" borderId="0" applyFill="0">
      <alignment vertical="top"/>
    </xf>
    <xf numFmtId="0" fontId="17" fillId="0" borderId="0" applyFill="0">
      <alignment horizontal="left" vertical="top"/>
    </xf>
    <xf numFmtId="37" fontId="15" fillId="0" borderId="3" applyFill="0">
      <alignment horizontal="right"/>
    </xf>
    <xf numFmtId="0" fontId="3" fillId="0" borderId="0" applyNumberFormat="0" applyFont="0" applyAlignment="0"/>
    <xf numFmtId="0" fontId="16" fillId="0" borderId="0" applyFill="0">
      <alignment wrapText="1"/>
    </xf>
    <xf numFmtId="0" fontId="17" fillId="0" borderId="0" applyFill="0">
      <alignment horizontal="left" vertical="top" wrapText="1"/>
    </xf>
    <xf numFmtId="37" fontId="15" fillId="0" borderId="0" applyFill="0">
      <alignment horizontal="right"/>
    </xf>
    <xf numFmtId="0" fontId="18" fillId="0" borderId="0" applyNumberFormat="0" applyFont="0" applyAlignment="0">
      <alignment horizontal="center"/>
    </xf>
    <xf numFmtId="0" fontId="19" fillId="0" borderId="0" applyFill="0">
      <alignment vertical="top" wrapText="1"/>
    </xf>
    <xf numFmtId="0" fontId="20" fillId="0" borderId="0" applyFill="0">
      <alignment horizontal="left" vertical="top" wrapText="1"/>
    </xf>
    <xf numFmtId="37" fontId="15" fillId="0" borderId="0" applyFill="0">
      <alignment horizontal="right"/>
    </xf>
    <xf numFmtId="0" fontId="18" fillId="0" borderId="0" applyNumberFormat="0" applyFont="0" applyAlignment="0">
      <alignment horizontal="center"/>
    </xf>
    <xf numFmtId="0" fontId="21" fillId="0" borderId="0" applyFill="0">
      <alignment vertical="center" wrapText="1"/>
    </xf>
    <xf numFmtId="0" fontId="22" fillId="0" borderId="0">
      <alignment horizontal="left" vertical="center" wrapText="1"/>
    </xf>
    <xf numFmtId="37" fontId="15" fillId="0" borderId="0" applyFill="0">
      <alignment horizontal="right"/>
    </xf>
    <xf numFmtId="0" fontId="18" fillId="0" borderId="0" applyNumberFormat="0" applyFont="0" applyAlignment="0">
      <alignment horizontal="center"/>
    </xf>
    <xf numFmtId="0" fontId="23" fillId="0" borderId="0" applyFill="0">
      <alignment horizontal="center" vertical="center" wrapText="1"/>
    </xf>
    <xf numFmtId="0" fontId="3" fillId="0" borderId="0" applyFill="0">
      <alignment horizontal="center" vertical="center" wrapText="1"/>
    </xf>
    <xf numFmtId="37" fontId="24" fillId="0" borderId="0" applyFill="0">
      <alignment horizontal="right"/>
    </xf>
    <xf numFmtId="0" fontId="18" fillId="0" borderId="0" applyNumberFormat="0" applyFont="0" applyAlignment="0">
      <alignment horizontal="center"/>
    </xf>
    <xf numFmtId="0" fontId="25" fillId="0" borderId="0" applyFill="0">
      <alignment horizontal="center" vertical="center" wrapText="1"/>
    </xf>
    <xf numFmtId="0" fontId="26" fillId="0" borderId="0" applyFill="0">
      <alignment horizontal="center" vertical="center" wrapText="1"/>
    </xf>
    <xf numFmtId="37" fontId="24" fillId="0" borderId="0" applyFill="0">
      <alignment horizontal="right"/>
    </xf>
    <xf numFmtId="0" fontId="18" fillId="0" borderId="0" applyNumberFormat="0" applyFont="0" applyAlignment="0">
      <alignment horizontal="center"/>
    </xf>
    <xf numFmtId="0" fontId="27" fillId="0" borderId="0">
      <alignment horizontal="center" wrapText="1"/>
    </xf>
    <xf numFmtId="0" fontId="28" fillId="0" borderId="0" applyFill="0">
      <alignment horizontal="center" wrapText="1"/>
    </xf>
    <xf numFmtId="0" fontId="29" fillId="21" borderId="8" applyNumberFormat="0" applyAlignment="0" applyProtection="0"/>
    <xf numFmtId="0" fontId="30" fillId="22" borderId="9" applyNumberFormat="0" applyAlignment="0" applyProtection="0"/>
    <xf numFmtId="171"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0" fontId="32" fillId="0" borderId="0"/>
    <xf numFmtId="44" fontId="3" fillId="0" borderId="0" applyFont="0" applyFill="0" applyBorder="0" applyAlignment="0" applyProtection="0"/>
    <xf numFmtId="44" fontId="3" fillId="0" borderId="0" applyFont="0" applyFill="0" applyBorder="0" applyAlignment="0" applyProtection="0"/>
    <xf numFmtId="172" fontId="3" fillId="0" borderId="5">
      <alignment horizontal="center"/>
    </xf>
    <xf numFmtId="173" fontId="33" fillId="0" borderId="0" applyFont="0" applyFill="0" applyBorder="0" applyAlignment="0" applyProtection="0"/>
    <xf numFmtId="0" fontId="34" fillId="0" borderId="0" applyNumberFormat="0" applyFill="0" applyBorder="0" applyAlignment="0" applyProtection="0"/>
    <xf numFmtId="174" fontId="3" fillId="0" borderId="0">
      <protection locked="0"/>
    </xf>
    <xf numFmtId="0" fontId="35" fillId="0" borderId="0"/>
    <xf numFmtId="0" fontId="36" fillId="0" borderId="0"/>
    <xf numFmtId="0" fontId="37" fillId="0" borderId="0"/>
    <xf numFmtId="0" fontId="38" fillId="4" borderId="0" applyNumberFormat="0" applyBorder="0" applyAlignment="0" applyProtection="0"/>
    <xf numFmtId="38" fontId="15" fillId="23" borderId="0" applyNumberFormat="0" applyBorder="0" applyAlignment="0" applyProtection="0"/>
    <xf numFmtId="0" fontId="39" fillId="0" borderId="0" applyNumberFormat="0" applyFill="0" applyBorder="0" applyAlignment="0" applyProtection="0"/>
    <xf numFmtId="0" fontId="20" fillId="0" borderId="10" applyNumberFormat="0" applyAlignment="0" applyProtection="0">
      <alignment horizontal="left" vertical="center"/>
    </xf>
    <xf numFmtId="0" fontId="20" fillId="0" borderId="11">
      <alignment horizontal="left" vertical="center"/>
    </xf>
    <xf numFmtId="0" fontId="40" fillId="0" borderId="0">
      <alignment horizontal="center"/>
    </xf>
    <xf numFmtId="0" fontId="41" fillId="0" borderId="12" applyNumberFormat="0" applyFill="0" applyAlignment="0" applyProtection="0"/>
    <xf numFmtId="0" fontId="42"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175" fontId="3" fillId="0" borderId="0">
      <protection locked="0"/>
    </xf>
    <xf numFmtId="175" fontId="3" fillId="0" borderId="0">
      <protection locked="0"/>
    </xf>
    <xf numFmtId="0" fontId="44" fillId="0" borderId="15" applyNumberFormat="0" applyFill="0" applyAlignment="0" applyProtection="0"/>
    <xf numFmtId="10" fontId="15" fillId="24" borderId="5" applyNumberFormat="0" applyBorder="0" applyAlignment="0" applyProtection="0"/>
    <xf numFmtId="0" fontId="45" fillId="7" borderId="8" applyNumberFormat="0" applyAlignment="0" applyProtection="0"/>
    <xf numFmtId="0" fontId="15" fillId="23" borderId="0"/>
    <xf numFmtId="0" fontId="46" fillId="0" borderId="16" applyNumberFormat="0" applyFill="0" applyAlignment="0" applyProtection="0"/>
    <xf numFmtId="176" fontId="3" fillId="0" borderId="5">
      <alignment horizontal="center"/>
    </xf>
    <xf numFmtId="177" fontId="47" fillId="0" borderId="0"/>
    <xf numFmtId="17" fontId="48" fillId="0" borderId="0">
      <alignment horizontal="center"/>
    </xf>
    <xf numFmtId="178" fontId="3" fillId="0" borderId="0" applyFont="0" applyFill="0" applyBorder="0" applyAlignment="0" applyProtection="0"/>
    <xf numFmtId="179" fontId="3" fillId="0" borderId="0" applyFont="0" applyFill="0" applyBorder="0" applyAlignment="0" applyProtection="0"/>
    <xf numFmtId="0" fontId="49" fillId="25" borderId="0" applyNumberFormat="0" applyBorder="0" applyAlignment="0" applyProtection="0"/>
    <xf numFmtId="43" fontId="50" fillId="0" borderId="0" applyNumberFormat="0" applyFill="0" applyBorder="0" applyAlignment="0" applyProtection="0"/>
    <xf numFmtId="0" fontId="14" fillId="0" borderId="0" applyNumberFormat="0" applyFill="0" applyAlignment="0" applyProtection="0"/>
    <xf numFmtId="37" fontId="51" fillId="0" borderId="0"/>
    <xf numFmtId="180" fontId="52" fillId="0" borderId="0"/>
    <xf numFmtId="164" fontId="5" fillId="0" borderId="0" applyProtection="0"/>
    <xf numFmtId="0" fontId="3" fillId="0" borderId="0"/>
    <xf numFmtId="0" fontId="2" fillId="0" borderId="0"/>
    <xf numFmtId="0" fontId="31" fillId="0" borderId="0"/>
    <xf numFmtId="0" fontId="3" fillId="0" borderId="0"/>
    <xf numFmtId="0" fontId="3" fillId="0" borderId="5">
      <alignment horizontal="center" wrapText="1"/>
    </xf>
    <xf numFmtId="2" fontId="3" fillId="0" borderId="5">
      <alignment horizontal="center"/>
    </xf>
    <xf numFmtId="181" fontId="4" fillId="0" borderId="5" applyFont="0">
      <alignment horizontal="center"/>
    </xf>
    <xf numFmtId="0" fontId="3" fillId="0" borderId="0"/>
    <xf numFmtId="0" fontId="3" fillId="26" borderId="17" applyNumberFormat="0" applyFont="0" applyAlignment="0" applyProtection="0"/>
    <xf numFmtId="1" fontId="3" fillId="0" borderId="5">
      <alignment horizontal="center"/>
    </xf>
    <xf numFmtId="0" fontId="53" fillId="21" borderId="18" applyNumberFormat="0" applyAlignment="0" applyProtection="0"/>
    <xf numFmtId="10" fontId="3" fillId="0" borderId="0" applyFont="0" applyFill="0" applyBorder="0" applyAlignment="0" applyProtection="0"/>
    <xf numFmtId="9" fontId="3" fillId="0" borderId="0" applyFont="0" applyFill="0" applyBorder="0" applyAlignment="0" applyProtection="0"/>
    <xf numFmtId="0" fontId="6" fillId="0" borderId="0" applyNumberFormat="0" applyFont="0" applyFill="0" applyBorder="0" applyAlignment="0" applyProtection="0">
      <alignment horizontal="left"/>
    </xf>
    <xf numFmtId="15" fontId="6" fillId="0" borderId="0" applyFont="0" applyFill="0" applyBorder="0" applyAlignment="0" applyProtection="0"/>
    <xf numFmtId="4" fontId="6" fillId="0" borderId="0" applyFont="0" applyFill="0" applyBorder="0" applyAlignment="0" applyProtection="0"/>
    <xf numFmtId="0" fontId="54" fillId="0" borderId="6">
      <alignment horizontal="center"/>
    </xf>
    <xf numFmtId="3" fontId="6" fillId="0" borderId="0" applyFont="0" applyFill="0" applyBorder="0" applyAlignment="0" applyProtection="0"/>
    <xf numFmtId="0" fontId="6" fillId="27" borderId="0" applyNumberFormat="0" applyFont="0" applyBorder="0" applyAlignment="0" applyProtection="0"/>
    <xf numFmtId="37" fontId="15" fillId="23" borderId="0" applyFill="0">
      <alignment horizontal="right"/>
    </xf>
    <xf numFmtId="0" fontId="24" fillId="0" borderId="0">
      <alignment horizontal="left"/>
    </xf>
    <xf numFmtId="0" fontId="15" fillId="0" borderId="0" applyFill="0">
      <alignment horizontal="left"/>
    </xf>
    <xf numFmtId="37" fontId="15" fillId="0" borderId="1" applyFill="0">
      <alignment horizontal="right"/>
    </xf>
    <xf numFmtId="0" fontId="4" fillId="0" borderId="5" applyNumberFormat="0" applyFont="0" applyBorder="0">
      <alignment horizontal="right"/>
    </xf>
    <xf numFmtId="0" fontId="55" fillId="0" borderId="0" applyFill="0"/>
    <xf numFmtId="0" fontId="15" fillId="0" borderId="0" applyFill="0">
      <alignment horizontal="left"/>
    </xf>
    <xf numFmtId="182" fontId="15" fillId="0" borderId="1" applyFill="0">
      <alignment horizontal="right"/>
    </xf>
    <xf numFmtId="0" fontId="3" fillId="0" borderId="0" applyNumberFormat="0" applyFont="0" applyBorder="0" applyAlignment="0"/>
    <xf numFmtId="0" fontId="19" fillId="0" borderId="0" applyFill="0">
      <alignment horizontal="left" indent="1"/>
    </xf>
    <xf numFmtId="0" fontId="24" fillId="0" borderId="0" applyFill="0">
      <alignment horizontal="left"/>
    </xf>
    <xf numFmtId="37" fontId="15" fillId="0" borderId="0" applyFill="0">
      <alignment horizontal="right"/>
    </xf>
    <xf numFmtId="0" fontId="3" fillId="0" borderId="0" applyNumberFormat="0" applyFont="0" applyFill="0" applyBorder="0" applyAlignment="0"/>
    <xf numFmtId="0" fontId="19" fillId="0" borderId="0" applyFill="0">
      <alignment horizontal="left" indent="2"/>
    </xf>
    <xf numFmtId="0" fontId="15" fillId="0" borderId="0" applyFill="0">
      <alignment horizontal="left"/>
    </xf>
    <xf numFmtId="37" fontId="15" fillId="0" borderId="0" applyFill="0">
      <alignment horizontal="right"/>
    </xf>
    <xf numFmtId="0" fontId="3" fillId="0" borderId="0" applyNumberFormat="0" applyFont="0" applyBorder="0" applyAlignment="0"/>
    <xf numFmtId="0" fontId="56" fillId="0" borderId="0">
      <alignment horizontal="left" indent="3"/>
    </xf>
    <xf numFmtId="0" fontId="15" fillId="0" borderId="0" applyFill="0">
      <alignment horizontal="left"/>
    </xf>
    <xf numFmtId="37" fontId="15" fillId="0" borderId="0" applyFill="0">
      <alignment horizontal="right"/>
    </xf>
    <xf numFmtId="0" fontId="3" fillId="0" borderId="0" applyNumberFormat="0" applyFont="0" applyBorder="0" applyAlignment="0"/>
    <xf numFmtId="0" fontId="23" fillId="0" borderId="0">
      <alignment horizontal="left" indent="4"/>
    </xf>
    <xf numFmtId="0" fontId="15" fillId="0" borderId="0" applyFill="0">
      <alignment horizontal="left"/>
    </xf>
    <xf numFmtId="37" fontId="24" fillId="0" borderId="0" applyFill="0">
      <alignment horizontal="right"/>
    </xf>
    <xf numFmtId="0" fontId="3" fillId="0" borderId="0" applyNumberFormat="0" applyFont="0" applyBorder="0" applyAlignment="0"/>
    <xf numFmtId="0" fontId="25" fillId="0" borderId="0">
      <alignment horizontal="left" indent="5"/>
    </xf>
    <xf numFmtId="0" fontId="24" fillId="0" borderId="0" applyFill="0">
      <alignment horizontal="left"/>
    </xf>
    <xf numFmtId="37" fontId="24" fillId="0" borderId="0" applyFill="0">
      <alignment horizontal="right"/>
    </xf>
    <xf numFmtId="0" fontId="3" fillId="0" borderId="0" applyNumberFormat="0" applyFont="0" applyFill="0" applyBorder="0" applyAlignment="0"/>
    <xf numFmtId="0" fontId="27" fillId="0" borderId="0" applyFill="0">
      <alignment horizontal="left" indent="6"/>
    </xf>
    <xf numFmtId="0" fontId="24" fillId="0" borderId="0" applyFill="0">
      <alignment horizontal="left"/>
    </xf>
    <xf numFmtId="38" fontId="57" fillId="28" borderId="1">
      <alignment horizontal="right"/>
    </xf>
    <xf numFmtId="38" fontId="3" fillId="29" borderId="0" applyNumberFormat="0" applyFont="0" applyBorder="0" applyAlignment="0" applyProtection="0"/>
    <xf numFmtId="0" fontId="58" fillId="0" borderId="0" applyNumberFormat="0" applyAlignment="0">
      <alignment horizontal="centerContinuous"/>
    </xf>
    <xf numFmtId="0" fontId="14" fillId="0" borderId="1" applyNumberFormat="0" applyFill="0" applyAlignment="0" applyProtection="0"/>
    <xf numFmtId="37" fontId="59" fillId="0" borderId="0" applyNumberFormat="0">
      <alignment horizontal="left"/>
    </xf>
    <xf numFmtId="183" fontId="3" fillId="0" borderId="5">
      <alignment horizontal="center" wrapText="1"/>
    </xf>
    <xf numFmtId="38" fontId="6" fillId="0" borderId="0" applyFont="0" applyFill="0" applyBorder="0" applyAlignment="0" applyProtection="0"/>
    <xf numFmtId="38" fontId="6" fillId="0" borderId="0" applyFont="0" applyFill="0" applyBorder="0" applyAlignment="0" applyProtection="0"/>
    <xf numFmtId="0" fontId="3" fillId="0" borderId="0" applyNumberFormat="0" applyFill="0" applyBorder="0" applyProtection="0">
      <alignment horizontal="right" wrapText="1"/>
    </xf>
    <xf numFmtId="184" fontId="3" fillId="0" borderId="0" applyFill="0" applyBorder="0" applyAlignment="0" applyProtection="0">
      <alignment wrapText="1"/>
    </xf>
    <xf numFmtId="37" fontId="60" fillId="0" borderId="0" applyNumberFormat="0">
      <alignment horizontal="left"/>
    </xf>
    <xf numFmtId="37" fontId="61" fillId="0" borderId="0" applyNumberFormat="0">
      <alignment horizontal="left"/>
    </xf>
    <xf numFmtId="37" fontId="62" fillId="0" borderId="0" applyNumberFormat="0">
      <alignment horizontal="left"/>
    </xf>
    <xf numFmtId="177" fontId="63" fillId="0" borderId="0"/>
    <xf numFmtId="40" fontId="64" fillId="0" borderId="0"/>
    <xf numFmtId="0" fontId="65" fillId="0" borderId="0" applyNumberFormat="0" applyFill="0" applyBorder="0" applyAlignment="0" applyProtection="0"/>
    <xf numFmtId="0" fontId="66" fillId="0" borderId="19" applyNumberFormat="0" applyFill="0" applyAlignment="0" applyProtection="0"/>
    <xf numFmtId="37" fontId="15" fillId="28" borderId="0" applyNumberFormat="0" applyBorder="0" applyAlignment="0" applyProtection="0"/>
    <xf numFmtId="37" fontId="15" fillId="0" borderId="0"/>
    <xf numFmtId="3" fontId="67" fillId="0" borderId="15" applyProtection="0"/>
    <xf numFmtId="0" fontId="68" fillId="0" borderId="0" applyNumberFormat="0" applyFill="0" applyBorder="0" applyAlignment="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164" fontId="5" fillId="0" borderId="0" applyProtection="0"/>
    <xf numFmtId="9" fontId="3" fillId="0" borderId="0" applyFont="0" applyFill="0" applyBorder="0" applyAlignment="0" applyProtection="0"/>
    <xf numFmtId="0" fontId="73" fillId="0" borderId="0"/>
    <xf numFmtId="38" fontId="73" fillId="0" borderId="0" applyFont="0" applyFill="0" applyBorder="0" applyAlignment="0" applyProtection="0"/>
    <xf numFmtId="6" fontId="73" fillId="0" borderId="0" applyFont="0" applyFill="0" applyBorder="0" applyAlignment="0" applyProtection="0"/>
    <xf numFmtId="0" fontId="73" fillId="0" borderId="0" applyNumberFormat="0" applyFont="0" applyFill="0" applyBorder="0" applyAlignment="0" applyProtection="0">
      <alignment horizontal="left"/>
    </xf>
    <xf numFmtId="15" fontId="73" fillId="0" borderId="0" applyFont="0" applyFill="0" applyBorder="0" applyAlignment="0" applyProtection="0"/>
    <xf numFmtId="4" fontId="73" fillId="0" borderId="0" applyFont="0" applyFill="0" applyBorder="0" applyAlignment="0" applyProtection="0"/>
    <xf numFmtId="0" fontId="74" fillId="0" borderId="6">
      <alignment horizontal="center"/>
    </xf>
    <xf numFmtId="3" fontId="73" fillId="0" borderId="0" applyFont="0" applyFill="0" applyBorder="0" applyAlignment="0" applyProtection="0"/>
    <xf numFmtId="0" fontId="73" fillId="27" borderId="0" applyNumberFormat="0" applyFont="0" applyBorder="0" applyAlignment="0" applyProtection="0"/>
    <xf numFmtId="0" fontId="73" fillId="0" borderId="0"/>
    <xf numFmtId="9" fontId="5" fillId="0" borderId="0" applyFont="0" applyFill="0" applyBorder="0" applyAlignment="0" applyProtection="0"/>
    <xf numFmtId="9" fontId="3" fillId="0" borderId="0" applyFont="0" applyFill="0" applyBorder="0" applyAlignment="0" applyProtection="0"/>
    <xf numFmtId="0" fontId="45" fillId="7" borderId="8" applyNumberFormat="0" applyAlignment="0" applyProtection="0"/>
    <xf numFmtId="43" fontId="1" fillId="0" borderId="0" applyFont="0" applyFill="0" applyBorder="0" applyAlignment="0" applyProtection="0"/>
    <xf numFmtId="4" fontId="35" fillId="0" borderId="0" applyFont="0" applyFill="0" applyBorder="0" applyAlignment="0" applyProtection="0"/>
    <xf numFmtId="44" fontId="1" fillId="0" borderId="0" applyFont="0" applyFill="0" applyBorder="0" applyAlignment="0" applyProtection="0"/>
    <xf numFmtId="8" fontId="35" fillId="0" borderId="0" applyFont="0" applyFill="0" applyBorder="0" applyAlignment="0" applyProtection="0"/>
    <xf numFmtId="0" fontId="45" fillId="7" borderId="8" applyNumberFormat="0" applyAlignment="0" applyProtection="0"/>
    <xf numFmtId="0" fontId="1" fillId="0" borderId="0"/>
    <xf numFmtId="0" fontId="3" fillId="0" borderId="0"/>
    <xf numFmtId="0" fontId="76" fillId="0" borderId="0"/>
    <xf numFmtId="0" fontId="3" fillId="0" borderId="0"/>
    <xf numFmtId="9" fontId="3" fillId="0" borderId="0" applyFont="0" applyFill="0" applyBorder="0" applyAlignment="0" applyProtection="0"/>
    <xf numFmtId="0" fontId="77" fillId="0" borderId="0"/>
    <xf numFmtId="43" fontId="77" fillId="0" borderId="0" applyFont="0" applyFill="0" applyBorder="0" applyAlignment="0" applyProtection="0"/>
    <xf numFmtId="0" fontId="1" fillId="0" borderId="0"/>
    <xf numFmtId="9"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cellStyleXfs>
  <cellXfs count="302">
    <xf numFmtId="164" fontId="0" fillId="0" borderId="0" xfId="0"/>
    <xf numFmtId="165" fontId="3" fillId="0" borderId="0" xfId="1" applyNumberFormat="1" applyFont="1" applyFill="1" applyBorder="1" applyAlignment="1"/>
    <xf numFmtId="165" fontId="22" fillId="0" borderId="0" xfId="1" applyNumberFormat="1" applyFont="1" applyFill="1" applyAlignment="1"/>
    <xf numFmtId="165" fontId="3" fillId="0" borderId="0" xfId="1" applyNumberFormat="1" applyFont="1" applyFill="1" applyAlignment="1"/>
    <xf numFmtId="165" fontId="3" fillId="0" borderId="0" xfId="1" applyNumberFormat="1" applyFont="1" applyFill="1" applyAlignment="1">
      <alignment horizontal="right" wrapText="1"/>
    </xf>
    <xf numFmtId="165" fontId="3" fillId="0" borderId="3" xfId="1" applyNumberFormat="1" applyFont="1" applyFill="1" applyBorder="1" applyAlignment="1"/>
    <xf numFmtId="165" fontId="22" fillId="0" borderId="0" xfId="1" applyNumberFormat="1" applyFont="1" applyFill="1"/>
    <xf numFmtId="165" fontId="3" fillId="0" borderId="0" xfId="1" applyNumberFormat="1" applyFont="1" applyFill="1"/>
    <xf numFmtId="9" fontId="3" fillId="0" borderId="0" xfId="216" applyFont="1" applyFill="1"/>
    <xf numFmtId="165" fontId="3" fillId="0" borderId="3" xfId="1" applyNumberFormat="1" applyFont="1" applyFill="1" applyBorder="1"/>
    <xf numFmtId="166" fontId="3" fillId="0" borderId="20" xfId="88" applyNumberFormat="1" applyFont="1" applyFill="1" applyBorder="1"/>
    <xf numFmtId="186" fontId="80" fillId="0" borderId="0" xfId="232" applyNumberFormat="1" applyFont="1" applyFill="1" applyAlignment="1"/>
    <xf numFmtId="186" fontId="80" fillId="0" borderId="0" xfId="232" applyNumberFormat="1" applyFont="1" applyFill="1" applyAlignment="1">
      <alignment horizontal="center"/>
    </xf>
    <xf numFmtId="186" fontId="80" fillId="0" borderId="0" xfId="232" applyNumberFormat="1" applyFont="1" applyFill="1"/>
    <xf numFmtId="186" fontId="82" fillId="0" borderId="0" xfId="232" applyNumberFormat="1" applyFont="1" applyFill="1" applyBorder="1" applyAlignment="1">
      <alignment horizontal="center"/>
    </xf>
    <xf numFmtId="165" fontId="82" fillId="0" borderId="0" xfId="234" applyNumberFormat="1" applyFont="1" applyFill="1" applyBorder="1" applyAlignment="1"/>
    <xf numFmtId="165" fontId="10" fillId="0" borderId="0" xfId="234" applyNumberFormat="1" applyFont="1" applyFill="1" applyAlignment="1">
      <alignment horizontal="center"/>
    </xf>
    <xf numFmtId="165" fontId="80" fillId="0" borderId="3" xfId="234" applyNumberFormat="1" applyFont="1" applyFill="1" applyBorder="1" applyAlignment="1"/>
    <xf numFmtId="165" fontId="80" fillId="0" borderId="0" xfId="234" applyNumberFormat="1" applyFont="1" applyFill="1" applyBorder="1" applyAlignment="1">
      <alignment horizontal="center"/>
    </xf>
    <xf numFmtId="165" fontId="80" fillId="0" borderId="0" xfId="234" applyNumberFormat="1" applyFont="1" applyFill="1" applyBorder="1" applyAlignment="1"/>
    <xf numFmtId="165" fontId="82" fillId="0" borderId="0" xfId="234" applyNumberFormat="1" applyFont="1" applyFill="1" applyBorder="1" applyAlignment="1">
      <alignment horizontal="center"/>
    </xf>
    <xf numFmtId="165" fontId="10" fillId="0" borderId="0" xfId="234" applyNumberFormat="1" applyFont="1" applyFill="1" applyBorder="1" applyAlignment="1">
      <alignment horizontal="center"/>
    </xf>
    <xf numFmtId="165" fontId="10" fillId="0" borderId="0" xfId="234" applyNumberFormat="1" applyFont="1" applyFill="1" applyAlignment="1">
      <alignment horizontal="center" wrapText="1"/>
    </xf>
    <xf numFmtId="165" fontId="82" fillId="0" borderId="0" xfId="234" applyNumberFormat="1" applyFont="1" applyFill="1" applyAlignment="1"/>
    <xf numFmtId="165" fontId="82" fillId="0" borderId="0" xfId="234" applyNumberFormat="1" applyFont="1" applyFill="1" applyAlignment="1">
      <alignment horizontal="center"/>
    </xf>
    <xf numFmtId="165" fontId="84" fillId="0" borderId="0" xfId="234" applyNumberFormat="1" applyFont="1" applyFill="1" applyAlignment="1">
      <alignment horizontal="center"/>
    </xf>
    <xf numFmtId="186" fontId="10" fillId="0" borderId="0" xfId="216" applyNumberFormat="1" applyFont="1" applyFill="1" applyAlignment="1">
      <alignment horizontal="center"/>
    </xf>
    <xf numFmtId="43" fontId="86" fillId="0" borderId="0" xfId="234" applyFont="1" applyFill="1" applyBorder="1" applyAlignment="1">
      <alignment horizontal="left"/>
    </xf>
    <xf numFmtId="165" fontId="80" fillId="0" borderId="1" xfId="234" applyNumberFormat="1" applyFont="1" applyFill="1" applyBorder="1" applyAlignment="1"/>
    <xf numFmtId="43" fontId="86" fillId="0" borderId="1" xfId="234" applyFont="1" applyFill="1" applyBorder="1" applyAlignment="1">
      <alignment horizontal="left"/>
    </xf>
    <xf numFmtId="165" fontId="87" fillId="0" borderId="0" xfId="234" applyNumberFormat="1" applyFont="1" applyFill="1" applyBorder="1" applyAlignment="1"/>
    <xf numFmtId="186" fontId="80" fillId="0" borderId="0" xfId="216" applyNumberFormat="1" applyFont="1" applyFill="1" applyBorder="1" applyAlignment="1">
      <alignment horizontal="center"/>
    </xf>
    <xf numFmtId="165" fontId="10" fillId="0" borderId="0" xfId="233" applyNumberFormat="1" applyFont="1" applyFill="1" applyAlignment="1">
      <alignment horizontal="center"/>
    </xf>
    <xf numFmtId="43" fontId="64" fillId="0" borderId="0" xfId="1" applyFont="1" applyFill="1" applyAlignment="1"/>
    <xf numFmtId="166" fontId="14" fillId="0" borderId="2" xfId="2" applyNumberFormat="1" applyFont="1" applyFill="1" applyBorder="1"/>
    <xf numFmtId="165" fontId="14" fillId="0" borderId="0" xfId="1" applyNumberFormat="1" applyFont="1" applyFill="1"/>
    <xf numFmtId="165" fontId="14" fillId="0" borderId="3" xfId="1" applyNumberFormat="1" applyFont="1" applyFill="1" applyBorder="1"/>
    <xf numFmtId="165" fontId="64" fillId="0" borderId="0" xfId="1" applyNumberFormat="1" applyFont="1" applyFill="1"/>
    <xf numFmtId="166" fontId="14" fillId="0" borderId="0" xfId="2" applyNumberFormat="1" applyFont="1" applyFill="1" applyBorder="1"/>
    <xf numFmtId="165" fontId="0" fillId="0" borderId="0" xfId="1" applyNumberFormat="1" applyFont="1" applyFill="1" applyBorder="1"/>
    <xf numFmtId="165" fontId="98" fillId="0" borderId="0" xfId="1" applyNumberFormat="1" applyFont="1" applyFill="1" applyAlignment="1"/>
    <xf numFmtId="165" fontId="98" fillId="0" borderId="0" xfId="1" applyNumberFormat="1" applyFont="1" applyFill="1"/>
    <xf numFmtId="164" fontId="14" fillId="0" borderId="0" xfId="0" applyFont="1"/>
    <xf numFmtId="164" fontId="90" fillId="0" borderId="0" xfId="0" applyFont="1"/>
    <xf numFmtId="164" fontId="79" fillId="0" borderId="1" xfId="0" applyFont="1" applyBorder="1" applyAlignment="1">
      <alignment horizontal="center"/>
    </xf>
    <xf numFmtId="0" fontId="14" fillId="0" borderId="0" xfId="0" applyNumberFormat="1" applyFont="1" applyAlignment="1">
      <alignment horizontal="center"/>
    </xf>
    <xf numFmtId="0" fontId="14" fillId="0" borderId="0" xfId="0" applyNumberFormat="1" applyFont="1"/>
    <xf numFmtId="3" fontId="64" fillId="0" borderId="0" xfId="0" applyNumberFormat="1" applyFont="1" applyAlignment="1">
      <alignment horizontal="center"/>
    </xf>
    <xf numFmtId="0" fontId="14" fillId="0" borderId="0" xfId="0" applyNumberFormat="1" applyFont="1" applyAlignment="1" applyProtection="1">
      <alignment horizontal="center"/>
      <protection locked="0"/>
    </xf>
    <xf numFmtId="164" fontId="64" fillId="0" borderId="0" xfId="0" applyFont="1" applyAlignment="1">
      <alignment horizontal="center"/>
    </xf>
    <xf numFmtId="0" fontId="14" fillId="0" borderId="6" xfId="0" applyNumberFormat="1" applyFont="1" applyBorder="1" applyAlignment="1" applyProtection="1">
      <alignment horizontal="center"/>
      <protection locked="0"/>
    </xf>
    <xf numFmtId="0" fontId="64" fillId="0" borderId="0" xfId="0" applyNumberFormat="1" applyFont="1"/>
    <xf numFmtId="3" fontId="14" fillId="0" borderId="0" xfId="0" applyNumberFormat="1" applyFont="1"/>
    <xf numFmtId="3" fontId="14" fillId="0" borderId="0" xfId="123" applyNumberFormat="1" applyFont="1"/>
    <xf numFmtId="3" fontId="14" fillId="0" borderId="0" xfId="127" applyNumberFormat="1" applyFont="1"/>
    <xf numFmtId="164" fontId="14" fillId="0" borderId="0" xfId="0" applyFont="1" applyProtection="1">
      <protection locked="0"/>
    </xf>
    <xf numFmtId="164" fontId="14" fillId="0" borderId="0" xfId="123" applyFont="1"/>
    <xf numFmtId="0" fontId="14" fillId="0" borderId="0" xfId="0" applyNumberFormat="1" applyFont="1" applyProtection="1">
      <protection locked="0"/>
    </xf>
    <xf numFmtId="186" fontId="14" fillId="0" borderId="0" xfId="0" applyNumberFormat="1" applyFont="1" applyAlignment="1">
      <alignment horizontal="left"/>
    </xf>
    <xf numFmtId="186" fontId="14" fillId="0" borderId="0" xfId="0" applyNumberFormat="1" applyFont="1" applyAlignment="1" applyProtection="1">
      <alignment horizontal="left"/>
      <protection locked="0"/>
    </xf>
    <xf numFmtId="164" fontId="14" fillId="0" borderId="0" xfId="0" quotePrefix="1" applyFont="1"/>
    <xf numFmtId="187" fontId="14" fillId="0" borderId="0" xfId="0" applyNumberFormat="1" applyFont="1"/>
    <xf numFmtId="186" fontId="14" fillId="0" borderId="0" xfId="0" applyNumberFormat="1" applyFont="1" applyAlignment="1">
      <alignment horizontal="center"/>
    </xf>
    <xf numFmtId="0" fontId="64" fillId="0" borderId="0" xfId="195" applyNumberFormat="1" applyFont="1" applyAlignment="1">
      <alignment horizontal="center"/>
    </xf>
    <xf numFmtId="0" fontId="14" fillId="0" borderId="0" xfId="196" applyNumberFormat="1" applyFont="1" applyAlignment="1" applyProtection="1">
      <alignment horizontal="center"/>
      <protection locked="0"/>
    </xf>
    <xf numFmtId="164" fontId="14" fillId="0" borderId="0" xfId="196" applyFont="1"/>
    <xf numFmtId="0" fontId="64" fillId="0" borderId="0" xfId="196" applyNumberFormat="1" applyFont="1"/>
    <xf numFmtId="0" fontId="14" fillId="0" borderId="6" xfId="196" applyNumberFormat="1" applyFont="1" applyBorder="1" applyAlignment="1" applyProtection="1">
      <alignment horizontal="center"/>
      <protection locked="0"/>
    </xf>
    <xf numFmtId="0" fontId="14" fillId="0" borderId="0" xfId="196" applyNumberFormat="1" applyFont="1" applyProtection="1">
      <protection locked="0"/>
    </xf>
    <xf numFmtId="0" fontId="14" fillId="0" borderId="0" xfId="196" applyNumberFormat="1" applyFont="1"/>
    <xf numFmtId="3" fontId="14" fillId="0" borderId="6" xfId="196" applyNumberFormat="1" applyFont="1" applyBorder="1"/>
    <xf numFmtId="3" fontId="14" fillId="0" borderId="6" xfId="197" applyNumberFormat="1" applyFont="1" applyBorder="1"/>
    <xf numFmtId="3" fontId="14" fillId="0" borderId="0" xfId="196" applyNumberFormat="1" applyFont="1"/>
    <xf numFmtId="164" fontId="14" fillId="0" borderId="0" xfId="198" applyFont="1"/>
    <xf numFmtId="0" fontId="14" fillId="0" borderId="6" xfId="196" applyNumberFormat="1" applyFont="1" applyBorder="1" applyProtection="1">
      <protection locked="0"/>
    </xf>
    <xf numFmtId="49" fontId="14" fillId="0" borderId="0" xfId="196" applyNumberFormat="1" applyFont="1"/>
    <xf numFmtId="3" fontId="14" fillId="0" borderId="6" xfId="199" applyNumberFormat="1" applyFont="1" applyBorder="1"/>
    <xf numFmtId="3" fontId="14" fillId="0" borderId="6" xfId="200" applyNumberFormat="1" applyFont="1" applyBorder="1"/>
    <xf numFmtId="164" fontId="14" fillId="0" borderId="3" xfId="196" applyFont="1" applyBorder="1"/>
    <xf numFmtId="0" fontId="14" fillId="0" borderId="3" xfId="196" applyNumberFormat="1" applyFont="1" applyBorder="1"/>
    <xf numFmtId="3" fontId="14" fillId="0" borderId="6" xfId="201" applyNumberFormat="1" applyFont="1" applyBorder="1"/>
    <xf numFmtId="0" fontId="14" fillId="0" borderId="3" xfId="196" applyNumberFormat="1" applyFont="1" applyBorder="1" applyProtection="1">
      <protection locked="0"/>
    </xf>
    <xf numFmtId="3" fontId="14" fillId="0" borderId="3" xfId="196" applyNumberFormat="1" applyFont="1" applyBorder="1"/>
    <xf numFmtId="3" fontId="14" fillId="0" borderId="0" xfId="196" applyNumberFormat="1" applyFont="1" applyAlignment="1">
      <alignment horizontal="left"/>
    </xf>
    <xf numFmtId="0" fontId="14" fillId="0" borderId="1" xfId="196" applyNumberFormat="1" applyFont="1" applyBorder="1"/>
    <xf numFmtId="3" fontId="14" fillId="0" borderId="1" xfId="196" applyNumberFormat="1" applyFont="1" applyBorder="1"/>
    <xf numFmtId="3" fontId="14" fillId="0" borderId="1" xfId="202" applyNumberFormat="1" applyFont="1" applyBorder="1"/>
    <xf numFmtId="3" fontId="14" fillId="0" borderId="0" xfId="202" applyNumberFormat="1" applyFont="1"/>
    <xf numFmtId="0" fontId="14" fillId="0" borderId="0" xfId="196" quotePrefix="1" applyNumberFormat="1" applyFont="1"/>
    <xf numFmtId="3" fontId="14" fillId="0" borderId="6" xfId="202" applyNumberFormat="1" applyFont="1" applyBorder="1"/>
    <xf numFmtId="0" fontId="14" fillId="0" borderId="0" xfId="3" applyFont="1" applyAlignment="1">
      <alignment horizontal="left"/>
    </xf>
    <xf numFmtId="164" fontId="14" fillId="0" borderId="0" xfId="196" applyFont="1" applyAlignment="1">
      <alignment horizontal="left"/>
    </xf>
    <xf numFmtId="164" fontId="14" fillId="0" borderId="0" xfId="202" applyFont="1" applyAlignment="1">
      <alignment horizontal="left"/>
    </xf>
    <xf numFmtId="0" fontId="14" fillId="0" borderId="0" xfId="203" applyNumberFormat="1" applyFont="1" applyProtection="1">
      <protection locked="0"/>
    </xf>
    <xf numFmtId="164" fontId="14" fillId="0" borderId="0" xfId="204" applyFont="1" applyAlignment="1">
      <alignment horizontal="center"/>
    </xf>
    <xf numFmtId="164" fontId="64" fillId="0" borderId="0" xfId="204" applyFont="1"/>
    <xf numFmtId="164" fontId="64" fillId="0" borderId="1" xfId="204" applyFont="1" applyBorder="1"/>
    <xf numFmtId="164" fontId="14" fillId="0" borderId="1" xfId="204" applyFont="1" applyBorder="1" applyAlignment="1">
      <alignment horizontal="center"/>
    </xf>
    <xf numFmtId="164" fontId="14" fillId="0" borderId="0" xfId="204" applyFont="1"/>
    <xf numFmtId="0" fontId="14" fillId="0" borderId="0" xfId="204" applyNumberFormat="1" applyFont="1" applyAlignment="1">
      <alignment horizontal="center"/>
    </xf>
    <xf numFmtId="164" fontId="14" fillId="0" borderId="0" xfId="204" applyFont="1" applyAlignment="1">
      <alignment horizontal="right"/>
    </xf>
    <xf numFmtId="164" fontId="95" fillId="0" borderId="0" xfId="204" applyFont="1"/>
    <xf numFmtId="0" fontId="14" fillId="0" borderId="0" xfId="131" applyFont="1" applyAlignment="1">
      <alignment horizontal="center"/>
    </xf>
    <xf numFmtId="0" fontId="14" fillId="0" borderId="0" xfId="131" applyFont="1" applyAlignment="1">
      <alignment horizontal="left"/>
    </xf>
    <xf numFmtId="0" fontId="14" fillId="0" borderId="0" xfId="131" applyFont="1"/>
    <xf numFmtId="16" fontId="14" fillId="0" borderId="0" xfId="131" applyNumberFormat="1" applyFont="1" applyAlignment="1">
      <alignment horizontal="center"/>
    </xf>
    <xf numFmtId="164" fontId="64" fillId="0" borderId="0" xfId="0" applyFont="1"/>
    <xf numFmtId="7" fontId="64" fillId="0" borderId="3" xfId="0" applyNumberFormat="1" applyFont="1" applyBorder="1"/>
    <xf numFmtId="164" fontId="92" fillId="0" borderId="0" xfId="204" applyFont="1"/>
    <xf numFmtId="185" fontId="14" fillId="0" borderId="0" xfId="205" applyNumberFormat="1" applyFont="1" applyFill="1" applyAlignment="1"/>
    <xf numFmtId="185" fontId="92" fillId="0" borderId="0" xfId="205" applyNumberFormat="1" applyFont="1" applyFill="1" applyBorder="1" applyAlignment="1"/>
    <xf numFmtId="185" fontId="14" fillId="0" borderId="3" xfId="205" applyNumberFormat="1" applyFont="1" applyFill="1" applyBorder="1" applyAlignment="1"/>
    <xf numFmtId="164" fontId="90" fillId="0" borderId="1" xfId="0" applyFont="1" applyBorder="1"/>
    <xf numFmtId="164" fontId="79" fillId="0" borderId="1" xfId="0" applyFont="1" applyBorder="1" applyAlignment="1">
      <alignment horizontal="left"/>
    </xf>
    <xf numFmtId="164" fontId="90" fillId="0" borderId="1" xfId="0" applyFont="1" applyBorder="1" applyAlignment="1">
      <alignment horizontal="left"/>
    </xf>
    <xf numFmtId="0" fontId="14" fillId="0" borderId="0" xfId="3" applyFont="1"/>
    <xf numFmtId="0" fontId="14" fillId="0" borderId="0" xfId="3" applyFont="1" applyAlignment="1">
      <alignment horizontal="right"/>
    </xf>
    <xf numFmtId="49" fontId="64" fillId="0" borderId="0" xfId="3" applyNumberFormat="1" applyFont="1" applyAlignment="1">
      <alignment horizontal="right"/>
    </xf>
    <xf numFmtId="0" fontId="64" fillId="0" borderId="0" xfId="3" applyFont="1" applyAlignment="1">
      <alignment horizontal="right"/>
    </xf>
    <xf numFmtId="0" fontId="14" fillId="0" borderId="0" xfId="3" applyFont="1" applyAlignment="1">
      <alignment horizontal="center"/>
    </xf>
    <xf numFmtId="3" fontId="14" fillId="0" borderId="0" xfId="0" applyNumberFormat="1" applyFont="1" applyAlignment="1">
      <alignment horizontal="center"/>
    </xf>
    <xf numFmtId="0" fontId="14" fillId="0" borderId="1" xfId="3" applyFont="1" applyBorder="1" applyAlignment="1">
      <alignment horizontal="center"/>
    </xf>
    <xf numFmtId="164" fontId="14" fillId="0" borderId="0" xfId="0" applyFont="1" applyAlignment="1">
      <alignment horizontal="center"/>
    </xf>
    <xf numFmtId="164" fontId="96" fillId="0" borderId="0" xfId="0" applyFont="1"/>
    <xf numFmtId="3" fontId="14" fillId="0" borderId="0" xfId="3" applyNumberFormat="1" applyFont="1"/>
    <xf numFmtId="164" fontId="14" fillId="0" borderId="0" xfId="3" applyNumberFormat="1" applyFont="1"/>
    <xf numFmtId="165" fontId="90" fillId="0" borderId="0" xfId="1" applyNumberFormat="1" applyFont="1" applyFill="1"/>
    <xf numFmtId="165" fontId="14" fillId="0" borderId="0" xfId="3" applyNumberFormat="1" applyFont="1"/>
    <xf numFmtId="44" fontId="14" fillId="0" borderId="0" xfId="3" applyNumberFormat="1" applyFont="1"/>
    <xf numFmtId="0" fontId="64" fillId="0" borderId="0" xfId="3" applyFont="1"/>
    <xf numFmtId="0" fontId="3" fillId="0" borderId="0" xfId="3"/>
    <xf numFmtId="49" fontId="4" fillId="0" borderId="0" xfId="3" applyNumberFormat="1" applyFont="1" applyAlignment="1">
      <alignment horizontal="center"/>
    </xf>
    <xf numFmtId="0" fontId="4" fillId="0" borderId="0" xfId="3" applyFont="1" applyAlignment="1">
      <alignment horizontal="center"/>
    </xf>
    <xf numFmtId="0" fontId="3" fillId="0" borderId="0" xfId="3" applyAlignment="1">
      <alignment horizontal="right"/>
    </xf>
    <xf numFmtId="0" fontId="3" fillId="0" borderId="0" xfId="3" applyAlignment="1">
      <alignment horizontal="center"/>
    </xf>
    <xf numFmtId="165" fontId="3" fillId="0" borderId="0" xfId="1" quotePrefix="1" applyNumberFormat="1" applyFont="1" applyFill="1" applyAlignment="1">
      <alignment horizontal="center"/>
    </xf>
    <xf numFmtId="0" fontId="4" fillId="0" borderId="0" xfId="1" applyNumberFormat="1" applyFont="1" applyFill="1" applyAlignment="1">
      <alignment horizontal="center"/>
    </xf>
    <xf numFmtId="3" fontId="3" fillId="0" borderId="0" xfId="0" applyNumberFormat="1" applyFont="1" applyAlignment="1">
      <alignment horizontal="center"/>
    </xf>
    <xf numFmtId="0" fontId="3" fillId="0" borderId="3" xfId="3" applyBorder="1"/>
    <xf numFmtId="0" fontId="3" fillId="0" borderId="0" xfId="127"/>
    <xf numFmtId="0" fontId="3" fillId="0" borderId="0" xfId="127" applyAlignment="1">
      <alignment horizontal="center"/>
    </xf>
    <xf numFmtId="0" fontId="69" fillId="0" borderId="0" xfId="127" applyFont="1" applyAlignment="1">
      <alignment horizontal="center"/>
    </xf>
    <xf numFmtId="37" fontId="3" fillId="0" borderId="0" xfId="127" applyNumberFormat="1"/>
    <xf numFmtId="37" fontId="3" fillId="0" borderId="0" xfId="3" applyNumberFormat="1"/>
    <xf numFmtId="0" fontId="3" fillId="0" borderId="0" xfId="127" quotePrefix="1"/>
    <xf numFmtId="37" fontId="3" fillId="0" borderId="3" xfId="127" applyNumberFormat="1" applyBorder="1"/>
    <xf numFmtId="164" fontId="57" fillId="0" borderId="0" xfId="0" applyFont="1"/>
    <xf numFmtId="37" fontId="3" fillId="0" borderId="1" xfId="127" applyNumberFormat="1" applyBorder="1"/>
    <xf numFmtId="0" fontId="4" fillId="0" borderId="0" xfId="127" applyFont="1"/>
    <xf numFmtId="37" fontId="3" fillId="0" borderId="20" xfId="127" applyNumberFormat="1" applyBorder="1"/>
    <xf numFmtId="37" fontId="3" fillId="0" borderId="2" xfId="127" applyNumberFormat="1" applyBorder="1"/>
    <xf numFmtId="44" fontId="3" fillId="0" borderId="0" xfId="3" applyNumberFormat="1"/>
    <xf numFmtId="0" fontId="3" fillId="0" borderId="0" xfId="0" applyNumberFormat="1" applyFont="1" applyProtection="1">
      <protection locked="0"/>
    </xf>
    <xf numFmtId="0" fontId="79" fillId="0" borderId="0" xfId="3" applyFont="1" applyAlignment="1">
      <alignment horizontal="center"/>
    </xf>
    <xf numFmtId="0" fontId="79" fillId="0" borderId="0" xfId="3" applyFont="1"/>
    <xf numFmtId="165" fontId="79" fillId="0" borderId="0" xfId="1" applyNumberFormat="1" applyFont="1" applyFill="1"/>
    <xf numFmtId="0" fontId="90" fillId="0" borderId="0" xfId="3" applyFont="1" applyAlignment="1">
      <alignment horizontal="center"/>
    </xf>
    <xf numFmtId="3" fontId="90" fillId="0" borderId="0" xfId="0" applyNumberFormat="1" applyFont="1" applyAlignment="1">
      <alignment horizontal="center"/>
    </xf>
    <xf numFmtId="165" fontId="90" fillId="0" borderId="21" xfId="1" applyNumberFormat="1" applyFont="1" applyFill="1" applyBorder="1"/>
    <xf numFmtId="164" fontId="90" fillId="0" borderId="22" xfId="0" applyFont="1" applyBorder="1"/>
    <xf numFmtId="164" fontId="90" fillId="0" borderId="23" xfId="0" applyFont="1" applyBorder="1"/>
    <xf numFmtId="0" fontId="90" fillId="0" borderId="1" xfId="3" applyFont="1" applyBorder="1" applyAlignment="1">
      <alignment horizontal="center"/>
    </xf>
    <xf numFmtId="0" fontId="90" fillId="0" borderId="1" xfId="0" applyNumberFormat="1" applyFont="1" applyBorder="1" applyAlignment="1">
      <alignment horizontal="center" vertical="center"/>
    </xf>
    <xf numFmtId="0" fontId="90" fillId="0" borderId="1" xfId="0" applyNumberFormat="1" applyFont="1" applyBorder="1" applyAlignment="1">
      <alignment horizontal="center"/>
    </xf>
    <xf numFmtId="164" fontId="90" fillId="0" borderId="1" xfId="0" applyFont="1" applyBorder="1" applyAlignment="1">
      <alignment horizontal="center"/>
    </xf>
    <xf numFmtId="165" fontId="90" fillId="0" borderId="24" xfId="1" applyNumberFormat="1" applyFont="1" applyFill="1" applyBorder="1" applyAlignment="1">
      <alignment horizontal="center"/>
    </xf>
    <xf numFmtId="164" fontId="90" fillId="0" borderId="0" xfId="0" applyFont="1" applyAlignment="1">
      <alignment horizontal="center"/>
    </xf>
    <xf numFmtId="164" fontId="90" fillId="0" borderId="25" xfId="0" applyFont="1" applyBorder="1" applyAlignment="1">
      <alignment horizontal="center"/>
    </xf>
    <xf numFmtId="164" fontId="79" fillId="0" borderId="0" xfId="0" applyFont="1" applyAlignment="1">
      <alignment horizontal="left"/>
    </xf>
    <xf numFmtId="164" fontId="79" fillId="0" borderId="0" xfId="0" applyFont="1" applyAlignment="1">
      <alignment horizontal="right"/>
    </xf>
    <xf numFmtId="0" fontId="90" fillId="0" borderId="0" xfId="0" applyNumberFormat="1" applyFont="1" applyAlignment="1">
      <alignment horizontal="center" vertical="center"/>
    </xf>
    <xf numFmtId="0" fontId="90" fillId="0" borderId="0" xfId="0" applyNumberFormat="1" applyFont="1" applyAlignment="1">
      <alignment horizontal="center"/>
    </xf>
    <xf numFmtId="188" fontId="90" fillId="0" borderId="0" xfId="0" applyNumberFormat="1" applyFont="1" applyAlignment="1">
      <alignment horizontal="right"/>
    </xf>
    <xf numFmtId="165" fontId="90" fillId="0" borderId="0" xfId="1" applyNumberFormat="1" applyFont="1" applyFill="1" applyAlignment="1"/>
    <xf numFmtId="165" fontId="90" fillId="0" borderId="24" xfId="1" applyNumberFormat="1" applyFont="1" applyFill="1" applyBorder="1"/>
    <xf numFmtId="165" fontId="90" fillId="0" borderId="0" xfId="1" applyNumberFormat="1" applyFont="1" applyFill="1" applyBorder="1" applyAlignment="1">
      <alignment horizontal="center"/>
    </xf>
    <xf numFmtId="165" fontId="90" fillId="0" borderId="0" xfId="1" applyNumberFormat="1" applyFont="1" applyFill="1" applyBorder="1"/>
    <xf numFmtId="165" fontId="90" fillId="0" borderId="25" xfId="1" applyNumberFormat="1" applyFont="1" applyFill="1" applyBorder="1"/>
    <xf numFmtId="165" fontId="101" fillId="0" borderId="0" xfId="1" applyNumberFormat="1" applyFont="1" applyFill="1"/>
    <xf numFmtId="0" fontId="90" fillId="0" borderId="0" xfId="3" applyFont="1" applyAlignment="1">
      <alignment horizontal="center" vertical="center"/>
    </xf>
    <xf numFmtId="188" fontId="90" fillId="0" borderId="0" xfId="0" applyNumberFormat="1" applyFont="1" applyAlignment="1">
      <alignment horizontal="center"/>
    </xf>
    <xf numFmtId="165" fontId="90" fillId="0" borderId="0" xfId="1" applyNumberFormat="1" applyFont="1" applyFill="1" applyBorder="1" applyAlignment="1"/>
    <xf numFmtId="165" fontId="90" fillId="0" borderId="0" xfId="1" applyNumberFormat="1" applyFont="1" applyFill="1" applyAlignment="1">
      <alignment horizontal="right" wrapText="1"/>
    </xf>
    <xf numFmtId="165" fontId="90" fillId="0" borderId="26" xfId="1" applyNumberFormat="1" applyFont="1" applyFill="1" applyBorder="1"/>
    <xf numFmtId="164" fontId="90" fillId="0" borderId="6" xfId="0" applyFont="1" applyBorder="1"/>
    <xf numFmtId="164" fontId="90" fillId="0" borderId="27" xfId="0" applyFont="1" applyBorder="1"/>
    <xf numFmtId="164" fontId="90" fillId="0" borderId="0" xfId="0" applyFont="1" applyAlignment="1">
      <alignment horizontal="right"/>
    </xf>
    <xf numFmtId="0" fontId="90" fillId="0" borderId="0" xfId="3" applyFont="1" applyAlignment="1">
      <alignment horizontal="left"/>
    </xf>
    <xf numFmtId="0" fontId="90" fillId="0" borderId="0" xfId="0" applyNumberFormat="1" applyFont="1"/>
    <xf numFmtId="0" fontId="90" fillId="0" borderId="0" xfId="0" applyNumberFormat="1" applyFont="1" applyAlignment="1">
      <alignment vertical="center"/>
    </xf>
    <xf numFmtId="43" fontId="90" fillId="0" borderId="0" xfId="1" applyFont="1" applyFill="1" applyBorder="1" applyAlignment="1">
      <alignment wrapText="1"/>
    </xf>
    <xf numFmtId="0" fontId="4" fillId="0" borderId="0" xfId="3" applyFont="1"/>
    <xf numFmtId="164" fontId="3" fillId="0" borderId="0" xfId="0" applyFont="1"/>
    <xf numFmtId="0" fontId="3" fillId="0" borderId="1" xfId="3" applyBorder="1" applyAlignment="1">
      <alignment horizontal="center"/>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xf>
    <xf numFmtId="164" fontId="3" fillId="0" borderId="1" xfId="0" applyFont="1" applyBorder="1" applyAlignment="1">
      <alignment horizontal="center"/>
    </xf>
    <xf numFmtId="164" fontId="4" fillId="0" borderId="0" xfId="0" applyFont="1" applyAlignment="1">
      <alignment horizontal="left"/>
    </xf>
    <xf numFmtId="164" fontId="4" fillId="0" borderId="0" xfId="0" applyFont="1" applyAlignment="1">
      <alignment horizontal="right"/>
    </xf>
    <xf numFmtId="0" fontId="3" fillId="0" borderId="0" xfId="0" applyNumberFormat="1" applyFont="1" applyAlignment="1">
      <alignment horizontal="center" vertical="center"/>
    </xf>
    <xf numFmtId="0" fontId="3" fillId="0" borderId="0" xfId="0" applyNumberFormat="1" applyFont="1" applyAlignment="1">
      <alignment horizontal="center"/>
    </xf>
    <xf numFmtId="164" fontId="3" fillId="0" borderId="0" xfId="0" applyFont="1" applyAlignment="1">
      <alignment horizontal="center"/>
    </xf>
    <xf numFmtId="188" fontId="78" fillId="0" borderId="0" xfId="0" applyNumberFormat="1" applyFont="1" applyAlignment="1">
      <alignment horizontal="right"/>
    </xf>
    <xf numFmtId="188" fontId="3" fillId="0" borderId="0" xfId="0" applyNumberFormat="1" applyFont="1" applyAlignment="1">
      <alignment horizontal="right"/>
    </xf>
    <xf numFmtId="0" fontId="3" fillId="0" borderId="0" xfId="3" applyAlignment="1">
      <alignment horizontal="center" vertical="center"/>
    </xf>
    <xf numFmtId="188" fontId="3" fillId="0" borderId="0" xfId="0" applyNumberFormat="1" applyFont="1" applyAlignment="1">
      <alignment horizontal="center"/>
    </xf>
    <xf numFmtId="164" fontId="71" fillId="0" borderId="0" xfId="0" applyFont="1"/>
    <xf numFmtId="164" fontId="99" fillId="0" borderId="0" xfId="0" applyFont="1"/>
    <xf numFmtId="164" fontId="0" fillId="0" borderId="0" xfId="0" applyAlignment="1">
      <alignment horizontal="right"/>
    </xf>
    <xf numFmtId="0" fontId="3" fillId="0" borderId="0" xfId="3" applyAlignment="1">
      <alignment horizontal="left"/>
    </xf>
    <xf numFmtId="0" fontId="3" fillId="0" borderId="0" xfId="0" applyNumberFormat="1" applyFont="1"/>
    <xf numFmtId="0" fontId="3" fillId="0" borderId="0" xfId="0" applyNumberFormat="1" applyFont="1" applyAlignment="1">
      <alignment vertical="center"/>
    </xf>
    <xf numFmtId="43" fontId="3" fillId="0" borderId="0" xfId="1" applyFont="1" applyFill="1" applyBorder="1" applyAlignment="1">
      <alignment wrapText="1"/>
    </xf>
    <xf numFmtId="189" fontId="0" fillId="0" borderId="0" xfId="0" applyNumberFormat="1"/>
    <xf numFmtId="164" fontId="0" fillId="0" borderId="2" xfId="0" applyBorder="1"/>
    <xf numFmtId="188" fontId="3" fillId="0" borderId="0" xfId="0" applyNumberFormat="1" applyFont="1" applyAlignment="1">
      <alignment horizontal="left"/>
    </xf>
    <xf numFmtId="188" fontId="3" fillId="0" borderId="0" xfId="125" applyNumberFormat="1" applyFont="1" applyAlignment="1">
      <alignment horizontal="right"/>
    </xf>
    <xf numFmtId="188" fontId="4" fillId="0" borderId="0" xfId="0" applyNumberFormat="1" applyFont="1" applyAlignment="1">
      <alignment horizontal="left"/>
    </xf>
    <xf numFmtId="189" fontId="3" fillId="0" borderId="0" xfId="0" applyNumberFormat="1" applyFont="1"/>
    <xf numFmtId="188" fontId="0" fillId="0" borderId="0" xfId="1" applyNumberFormat="1" applyFont="1" applyFill="1"/>
    <xf numFmtId="164" fontId="94" fillId="0" borderId="21" xfId="123" applyFont="1" applyBorder="1" applyAlignment="1">
      <alignment horizontal="left" indent="1"/>
    </xf>
    <xf numFmtId="164" fontId="0" fillId="0" borderId="22" xfId="0" applyBorder="1"/>
    <xf numFmtId="164" fontId="0" fillId="0" borderId="23" xfId="0" applyBorder="1"/>
    <xf numFmtId="164" fontId="5" fillId="0" borderId="24" xfId="123" applyBorder="1" applyAlignment="1">
      <alignment horizontal="left"/>
    </xf>
    <xf numFmtId="165" fontId="0" fillId="0" borderId="25" xfId="1" applyNumberFormat="1" applyFont="1" applyFill="1" applyBorder="1"/>
    <xf numFmtId="165" fontId="0" fillId="0" borderId="0" xfId="1" applyNumberFormat="1" applyFont="1" applyFill="1"/>
    <xf numFmtId="165" fontId="0" fillId="0" borderId="0" xfId="0" applyNumberFormat="1"/>
    <xf numFmtId="165" fontId="0" fillId="0" borderId="25" xfId="0" applyNumberFormat="1" applyBorder="1"/>
    <xf numFmtId="164" fontId="5" fillId="0" borderId="24" xfId="123" applyBorder="1" applyAlignment="1">
      <alignment horizontal="left" indent="1"/>
    </xf>
    <xf numFmtId="165" fontId="0" fillId="0" borderId="11" xfId="0" applyNumberFormat="1" applyBorder="1"/>
    <xf numFmtId="165" fontId="0" fillId="0" borderId="29" xfId="0" applyNumberFormat="1" applyBorder="1"/>
    <xf numFmtId="164" fontId="5" fillId="0" borderId="24" xfId="123" applyBorder="1"/>
    <xf numFmtId="164" fontId="0" fillId="0" borderId="25" xfId="0" applyBorder="1"/>
    <xf numFmtId="164" fontId="70" fillId="0" borderId="24" xfId="123" applyFont="1" applyBorder="1"/>
    <xf numFmtId="164" fontId="0" fillId="0" borderId="24" xfId="0" applyBorder="1"/>
    <xf numFmtId="164" fontId="94" fillId="0" borderId="26" xfId="123" applyFont="1" applyBorder="1" applyAlignment="1">
      <alignment horizontal="left" indent="1"/>
    </xf>
    <xf numFmtId="165" fontId="0" fillId="0" borderId="30" xfId="0" applyNumberFormat="1" applyBorder="1"/>
    <xf numFmtId="165" fontId="0" fillId="0" borderId="31" xfId="0" applyNumberFormat="1" applyBorder="1"/>
    <xf numFmtId="0" fontId="1" fillId="0" borderId="0" xfId="231"/>
    <xf numFmtId="0" fontId="79" fillId="0" borderId="0" xfId="231" applyFont="1"/>
    <xf numFmtId="0" fontId="80" fillId="0" borderId="0" xfId="3" applyFont="1" applyAlignment="1">
      <alignment horizontal="center"/>
    </xf>
    <xf numFmtId="1" fontId="81" fillId="0" borderId="0" xfId="231" quotePrefix="1" applyNumberFormat="1" applyFont="1" applyAlignment="1">
      <alignment horizontal="left"/>
    </xf>
    <xf numFmtId="0" fontId="80" fillId="0" borderId="0" xfId="3" applyFont="1"/>
    <xf numFmtId="164" fontId="82" fillId="0" borderId="0" xfId="231" applyNumberFormat="1" applyFont="1"/>
    <xf numFmtId="164" fontId="82" fillId="0" borderId="0" xfId="231" applyNumberFormat="1" applyFont="1" applyAlignment="1">
      <alignment horizontal="center"/>
    </xf>
    <xf numFmtId="164" fontId="80" fillId="0" borderId="0" xfId="231" applyNumberFormat="1" applyFont="1" applyAlignment="1">
      <alignment horizontal="center"/>
    </xf>
    <xf numFmtId="184" fontId="80" fillId="0" borderId="0" xfId="231" applyNumberFormat="1" applyFont="1" applyAlignment="1">
      <alignment horizontal="center"/>
    </xf>
    <xf numFmtId="184" fontId="80" fillId="0" borderId="0" xfId="231" quotePrefix="1" applyNumberFormat="1" applyFont="1" applyAlignment="1">
      <alignment horizontal="center"/>
    </xf>
    <xf numFmtId="164" fontId="80" fillId="0" borderId="0" xfId="231" applyNumberFormat="1" applyFont="1" applyAlignment="1">
      <alignment horizontal="right"/>
    </xf>
    <xf numFmtId="186" fontId="82" fillId="0" borderId="0" xfId="232" applyNumberFormat="1" applyFont="1" applyFill="1" applyAlignment="1">
      <alignment horizontal="center"/>
    </xf>
    <xf numFmtId="0" fontId="80" fillId="0" borderId="6" xfId="3" applyFont="1" applyBorder="1" applyAlignment="1">
      <alignment horizontal="center"/>
    </xf>
    <xf numFmtId="3" fontId="82" fillId="0" borderId="6" xfId="231" applyNumberFormat="1" applyFont="1" applyBorder="1" applyAlignment="1">
      <alignment horizontal="center"/>
    </xf>
    <xf numFmtId="164" fontId="80" fillId="0" borderId="0" xfId="231" applyNumberFormat="1" applyFont="1"/>
    <xf numFmtId="164" fontId="80" fillId="0" borderId="5" xfId="231" applyNumberFormat="1" applyFont="1" applyBorder="1"/>
    <xf numFmtId="164" fontId="80" fillId="0" borderId="5" xfId="231" applyNumberFormat="1" applyFont="1" applyBorder="1" applyAlignment="1">
      <alignment horizontal="center" wrapText="1"/>
    </xf>
    <xf numFmtId="164" fontId="80" fillId="0" borderId="0" xfId="231" applyNumberFormat="1" applyFont="1" applyAlignment="1">
      <alignment horizontal="center" wrapText="1"/>
    </xf>
    <xf numFmtId="0" fontId="82" fillId="0" borderId="0" xfId="3" applyFont="1" applyAlignment="1">
      <alignment horizontal="center"/>
    </xf>
    <xf numFmtId="3" fontId="82" fillId="0" borderId="0" xfId="231" applyNumberFormat="1" applyFont="1"/>
    <xf numFmtId="3" fontId="82" fillId="0" borderId="0" xfId="231" quotePrefix="1" applyNumberFormat="1" applyFont="1" applyAlignment="1">
      <alignment horizontal="right"/>
    </xf>
    <xf numFmtId="3" fontId="10" fillId="0" borderId="0" xfId="231" applyNumberFormat="1" applyFont="1" applyAlignment="1">
      <alignment horizontal="center"/>
    </xf>
    <xf numFmtId="3" fontId="82" fillId="0" borderId="0" xfId="231" applyNumberFormat="1" applyFont="1" applyAlignment="1">
      <alignment horizontal="center"/>
    </xf>
    <xf numFmtId="3" fontId="83" fillId="0" borderId="0" xfId="231" applyNumberFormat="1" applyFont="1"/>
    <xf numFmtId="165" fontId="82" fillId="0" borderId="1" xfId="234" applyNumberFormat="1" applyFont="1" applyFill="1" applyBorder="1" applyAlignment="1">
      <alignment horizontal="center"/>
    </xf>
    <xf numFmtId="186" fontId="82" fillId="0" borderId="1" xfId="232" applyNumberFormat="1" applyFont="1" applyFill="1" applyBorder="1" applyAlignment="1">
      <alignment horizontal="center"/>
    </xf>
    <xf numFmtId="165" fontId="10" fillId="0" borderId="1" xfId="234" applyNumberFormat="1" applyFont="1" applyFill="1" applyBorder="1" applyAlignment="1"/>
    <xf numFmtId="3" fontId="80" fillId="0" borderId="0" xfId="231" applyNumberFormat="1" applyFont="1"/>
    <xf numFmtId="190" fontId="82" fillId="0" borderId="0" xfId="233" quotePrefix="1" applyNumberFormat="1" applyFont="1" applyFill="1" applyAlignment="1">
      <alignment horizontal="right"/>
    </xf>
    <xf numFmtId="3" fontId="82" fillId="0" borderId="0" xfId="231" applyNumberFormat="1" applyFont="1" applyAlignment="1">
      <alignment horizontal="right"/>
    </xf>
    <xf numFmtId="3" fontId="82" fillId="0" borderId="1" xfId="231" applyNumberFormat="1" applyFont="1" applyBorder="1" applyAlignment="1">
      <alignment horizontal="right"/>
    </xf>
    <xf numFmtId="165" fontId="82" fillId="0" borderId="1" xfId="234" applyNumberFormat="1" applyFont="1" applyFill="1" applyBorder="1" applyAlignment="1"/>
    <xf numFmtId="3" fontId="10" fillId="0" borderId="0" xfId="0" applyNumberFormat="1" applyFont="1"/>
    <xf numFmtId="3" fontId="10" fillId="0" borderId="0" xfId="231" applyNumberFormat="1" applyFont="1"/>
    <xf numFmtId="3" fontId="10" fillId="0" borderId="0" xfId="231" quotePrefix="1" applyNumberFormat="1" applyFont="1" applyAlignment="1">
      <alignment horizontal="right"/>
    </xf>
    <xf numFmtId="0" fontId="10" fillId="0" borderId="0" xfId="3" applyFont="1" applyAlignment="1">
      <alignment horizontal="center"/>
    </xf>
    <xf numFmtId="3" fontId="85" fillId="0" borderId="0" xfId="231" applyNumberFormat="1" applyFont="1"/>
    <xf numFmtId="165" fontId="10" fillId="0" borderId="0" xfId="234" applyNumberFormat="1" applyFont="1" applyFill="1" applyAlignment="1"/>
    <xf numFmtId="3" fontId="80" fillId="0" borderId="0" xfId="231" applyNumberFormat="1" applyFont="1" applyAlignment="1">
      <alignment wrapText="1"/>
    </xf>
    <xf numFmtId="164" fontId="88" fillId="0" borderId="0" xfId="0" applyFont="1"/>
    <xf numFmtId="0" fontId="89" fillId="0" borderId="0" xfId="3" applyFont="1" applyAlignment="1">
      <alignment horizontal="center"/>
    </xf>
    <xf numFmtId="0" fontId="82" fillId="0" borderId="0" xfId="3" applyFont="1" applyAlignment="1">
      <alignment horizontal="center" vertical="top"/>
    </xf>
    <xf numFmtId="0" fontId="91" fillId="0" borderId="0" xfId="231" applyFont="1" applyAlignment="1">
      <alignment wrapText="1"/>
    </xf>
    <xf numFmtId="0" fontId="1" fillId="0" borderId="0" xfId="231" applyAlignment="1">
      <alignment wrapText="1"/>
    </xf>
    <xf numFmtId="0" fontId="10" fillId="0" borderId="0" xfId="3" applyFont="1" applyAlignment="1">
      <alignment horizontal="center" vertical="top"/>
    </xf>
    <xf numFmtId="0" fontId="93" fillId="0" borderId="0" xfId="231" applyFont="1"/>
    <xf numFmtId="0" fontId="1" fillId="0" borderId="0" xfId="231" applyAlignment="1">
      <alignment vertical="top" wrapText="1"/>
    </xf>
    <xf numFmtId="0" fontId="79" fillId="0" borderId="0" xfId="3" applyFont="1" applyAlignment="1">
      <alignment horizontal="center"/>
    </xf>
    <xf numFmtId="0" fontId="64" fillId="0" borderId="0" xfId="195" applyNumberFormat="1" applyFont="1" applyAlignment="1">
      <alignment horizontal="center"/>
    </xf>
    <xf numFmtId="164" fontId="79" fillId="0" borderId="0" xfId="0" applyFont="1" applyAlignment="1">
      <alignment horizontal="center"/>
    </xf>
    <xf numFmtId="164" fontId="64" fillId="0" borderId="0" xfId="0" applyFont="1" applyAlignment="1">
      <alignment horizontal="center"/>
    </xf>
    <xf numFmtId="0" fontId="64" fillId="0" borderId="0" xfId="3" applyFont="1" applyAlignment="1">
      <alignment horizontal="center"/>
    </xf>
    <xf numFmtId="0" fontId="14" fillId="0" borderId="0" xfId="3" applyFont="1" applyAlignment="1">
      <alignment horizontal="center"/>
    </xf>
    <xf numFmtId="49" fontId="4" fillId="0" borderId="0" xfId="3" applyNumberFormat="1" applyFont="1" applyAlignment="1">
      <alignment horizontal="center"/>
    </xf>
    <xf numFmtId="0" fontId="4" fillId="0" borderId="0" xfId="3" applyFont="1" applyAlignment="1">
      <alignment horizontal="center"/>
    </xf>
    <xf numFmtId="0" fontId="90" fillId="0" borderId="0" xfId="231" applyFont="1" applyAlignment="1">
      <alignment horizontal="left" vertical="top" wrapText="1"/>
    </xf>
    <xf numFmtId="0" fontId="14" fillId="0" borderId="0" xfId="231" applyFont="1" applyAlignment="1">
      <alignment horizontal="left" vertical="top" wrapText="1"/>
    </xf>
    <xf numFmtId="0" fontId="92" fillId="0" borderId="0" xfId="231" applyFont="1" applyAlignment="1">
      <alignment horizontal="left" vertical="top" wrapText="1"/>
    </xf>
    <xf numFmtId="0" fontId="80" fillId="0" borderId="0" xfId="3" applyFont="1" applyAlignment="1">
      <alignment horizontal="center"/>
    </xf>
    <xf numFmtId="0" fontId="80" fillId="0" borderId="0" xfId="3" applyFont="1" applyAlignment="1">
      <alignment horizontal="right"/>
    </xf>
    <xf numFmtId="3" fontId="82" fillId="0" borderId="6" xfId="231" applyNumberFormat="1" applyFont="1" applyBorder="1" applyAlignment="1">
      <alignment horizontal="center"/>
    </xf>
    <xf numFmtId="164" fontId="80" fillId="0" borderId="5" xfId="231" applyNumberFormat="1" applyFont="1" applyBorder="1" applyAlignment="1">
      <alignment horizontal="center"/>
    </xf>
    <xf numFmtId="3" fontId="80" fillId="0" borderId="28" xfId="231" applyNumberFormat="1" applyFont="1" applyBorder="1" applyAlignment="1">
      <alignment horizontal="center"/>
    </xf>
    <xf numFmtId="3" fontId="80" fillId="0" borderId="11" xfId="231" applyNumberFormat="1" applyFont="1" applyBorder="1" applyAlignment="1">
      <alignment horizontal="center"/>
    </xf>
  </cellXfs>
  <cellStyles count="235">
    <cellStyle name="%" xfId="4" xr:uid="{00000000-0005-0000-0000-000000000000}"/>
    <cellStyle name="_033103 13 week CF1" xfId="5" xr:uid="{00000000-0005-0000-0000-000001000000}"/>
    <cellStyle name="_181000-189000" xfId="6" xr:uid="{00000000-0005-0000-0000-000002000000}"/>
    <cellStyle name="_2002  What- No Cap X Morgan" xfId="7" xr:uid="{00000000-0005-0000-0000-000003000000}"/>
    <cellStyle name="_Baseline Rollforward Support 050817" xfId="8" xr:uid="{00000000-0005-0000-0000-000004000000}"/>
    <cellStyle name="_EGTG_2003_YTD_Cash_Flow" xfId="9" xr:uid="{00000000-0005-0000-0000-000005000000}"/>
    <cellStyle name="_Everest_Board_Book_2003_FINAL" xfId="10" xr:uid="{00000000-0005-0000-0000-000006000000}"/>
    <cellStyle name="_Oct03_Everest_Board_Financial_Operating_Report" xfId="11" xr:uid="{00000000-0005-0000-0000-000007000000}"/>
    <cellStyle name="_SpreadSM" xfId="12" xr:uid="{00000000-0005-0000-0000-000008000000}"/>
    <cellStyle name="_Vacation Hours 7-14-08 (2)" xfId="13" xr:uid="{00000000-0005-0000-0000-000009000000}"/>
    <cellStyle name="=C:\WINNT35\SYSTEM32\COMMAND.COM" xfId="14" xr:uid="{00000000-0005-0000-0000-00000A000000}"/>
    <cellStyle name="20% - Accent1 2" xfId="15" xr:uid="{00000000-0005-0000-0000-00000B000000}"/>
    <cellStyle name="20% - Accent2 2" xfId="16" xr:uid="{00000000-0005-0000-0000-00000C000000}"/>
    <cellStyle name="20% - Accent3 2" xfId="17" xr:uid="{00000000-0005-0000-0000-00000D000000}"/>
    <cellStyle name="20% - Accent4 2" xfId="18" xr:uid="{00000000-0005-0000-0000-00000E000000}"/>
    <cellStyle name="20% - Accent5 2" xfId="19" xr:uid="{00000000-0005-0000-0000-00000F000000}"/>
    <cellStyle name="20% - Accent6 2" xfId="20" xr:uid="{00000000-0005-0000-0000-000010000000}"/>
    <cellStyle name="40% - Accent1 2" xfId="21" xr:uid="{00000000-0005-0000-0000-000011000000}"/>
    <cellStyle name="40% - Accent2 2" xfId="22" xr:uid="{00000000-0005-0000-0000-000012000000}"/>
    <cellStyle name="40% - Accent3 2" xfId="23" xr:uid="{00000000-0005-0000-0000-000013000000}"/>
    <cellStyle name="40% - Accent4 2" xfId="24" xr:uid="{00000000-0005-0000-0000-000014000000}"/>
    <cellStyle name="40% - Accent5 2" xfId="25" xr:uid="{00000000-0005-0000-0000-000015000000}"/>
    <cellStyle name="40% - Accent6 2" xfId="26" xr:uid="{00000000-0005-0000-0000-000016000000}"/>
    <cellStyle name="60% - Accent1 2" xfId="27" xr:uid="{00000000-0005-0000-0000-000017000000}"/>
    <cellStyle name="60% - Accent2 2" xfId="28" xr:uid="{00000000-0005-0000-0000-000018000000}"/>
    <cellStyle name="60% - Accent3 2" xfId="29" xr:uid="{00000000-0005-0000-0000-000019000000}"/>
    <cellStyle name="60% - Accent4 2" xfId="30" xr:uid="{00000000-0005-0000-0000-00001A000000}"/>
    <cellStyle name="60% - Accent5 2" xfId="31" xr:uid="{00000000-0005-0000-0000-00001B000000}"/>
    <cellStyle name="60% - Accent6 2" xfId="32" xr:uid="{00000000-0005-0000-0000-00001C000000}"/>
    <cellStyle name="Accent1 2" xfId="33" xr:uid="{00000000-0005-0000-0000-00001D000000}"/>
    <cellStyle name="Accent2 2" xfId="34" xr:uid="{00000000-0005-0000-0000-00001E000000}"/>
    <cellStyle name="Accent3 2" xfId="35" xr:uid="{00000000-0005-0000-0000-00001F000000}"/>
    <cellStyle name="Accent4 2" xfId="36" xr:uid="{00000000-0005-0000-0000-000020000000}"/>
    <cellStyle name="Accent5 2" xfId="37" xr:uid="{00000000-0005-0000-0000-000021000000}"/>
    <cellStyle name="Accent6 2" xfId="38" xr:uid="{00000000-0005-0000-0000-000022000000}"/>
    <cellStyle name="Accounting" xfId="39" xr:uid="{00000000-0005-0000-0000-000023000000}"/>
    <cellStyle name="Actual Date" xfId="40" xr:uid="{00000000-0005-0000-0000-000024000000}"/>
    <cellStyle name="ADDR" xfId="41" xr:uid="{00000000-0005-0000-0000-000025000000}"/>
    <cellStyle name="Agara" xfId="42" xr:uid="{00000000-0005-0000-0000-000026000000}"/>
    <cellStyle name="Bad 2" xfId="43" xr:uid="{00000000-0005-0000-0000-000027000000}"/>
    <cellStyle name="Body" xfId="44" xr:uid="{00000000-0005-0000-0000-000028000000}"/>
    <cellStyle name="Bottom bold border" xfId="45" xr:uid="{00000000-0005-0000-0000-000029000000}"/>
    <cellStyle name="Bottom single border" xfId="46" xr:uid="{00000000-0005-0000-0000-00002A000000}"/>
    <cellStyle name="Business Unit" xfId="47" xr:uid="{00000000-0005-0000-0000-00002B000000}"/>
    <cellStyle name="C00A" xfId="48" xr:uid="{00000000-0005-0000-0000-00002C000000}"/>
    <cellStyle name="C00B" xfId="49" xr:uid="{00000000-0005-0000-0000-00002D000000}"/>
    <cellStyle name="C00L" xfId="50" xr:uid="{00000000-0005-0000-0000-00002E000000}"/>
    <cellStyle name="C01A" xfId="51" xr:uid="{00000000-0005-0000-0000-00002F000000}"/>
    <cellStyle name="C01B" xfId="52" xr:uid="{00000000-0005-0000-0000-000030000000}"/>
    <cellStyle name="C01H" xfId="53" xr:uid="{00000000-0005-0000-0000-000031000000}"/>
    <cellStyle name="C01L" xfId="54" xr:uid="{00000000-0005-0000-0000-000032000000}"/>
    <cellStyle name="C02A" xfId="55" xr:uid="{00000000-0005-0000-0000-000033000000}"/>
    <cellStyle name="C02B" xfId="56" xr:uid="{00000000-0005-0000-0000-000034000000}"/>
    <cellStyle name="C02H" xfId="57" xr:uid="{00000000-0005-0000-0000-000035000000}"/>
    <cellStyle name="C02L" xfId="58" xr:uid="{00000000-0005-0000-0000-000036000000}"/>
    <cellStyle name="C03A" xfId="59" xr:uid="{00000000-0005-0000-0000-000037000000}"/>
    <cellStyle name="C03B" xfId="60" xr:uid="{00000000-0005-0000-0000-000038000000}"/>
    <cellStyle name="C03H" xfId="61" xr:uid="{00000000-0005-0000-0000-000039000000}"/>
    <cellStyle name="C03L" xfId="62" xr:uid="{00000000-0005-0000-0000-00003A000000}"/>
    <cellStyle name="C04A" xfId="63" xr:uid="{00000000-0005-0000-0000-00003B000000}"/>
    <cellStyle name="C04B" xfId="64" xr:uid="{00000000-0005-0000-0000-00003C000000}"/>
    <cellStyle name="C04H" xfId="65" xr:uid="{00000000-0005-0000-0000-00003D000000}"/>
    <cellStyle name="C04L" xfId="66" xr:uid="{00000000-0005-0000-0000-00003E000000}"/>
    <cellStyle name="C05A" xfId="67" xr:uid="{00000000-0005-0000-0000-00003F000000}"/>
    <cellStyle name="C05B" xfId="68" xr:uid="{00000000-0005-0000-0000-000040000000}"/>
    <cellStyle name="C05H" xfId="69" xr:uid="{00000000-0005-0000-0000-000041000000}"/>
    <cellStyle name="C05L" xfId="70" xr:uid="{00000000-0005-0000-0000-000042000000}"/>
    <cellStyle name="C06A" xfId="71" xr:uid="{00000000-0005-0000-0000-000043000000}"/>
    <cellStyle name="C06B" xfId="72" xr:uid="{00000000-0005-0000-0000-000044000000}"/>
    <cellStyle name="C06H" xfId="73" xr:uid="{00000000-0005-0000-0000-000045000000}"/>
    <cellStyle name="C06L" xfId="74" xr:uid="{00000000-0005-0000-0000-000046000000}"/>
    <cellStyle name="C07A" xfId="75" xr:uid="{00000000-0005-0000-0000-000047000000}"/>
    <cellStyle name="C07B" xfId="76" xr:uid="{00000000-0005-0000-0000-000048000000}"/>
    <cellStyle name="C07H" xfId="77" xr:uid="{00000000-0005-0000-0000-000049000000}"/>
    <cellStyle name="C07L" xfId="78" xr:uid="{00000000-0005-0000-0000-00004A000000}"/>
    <cellStyle name="Calculation 2" xfId="79" xr:uid="{00000000-0005-0000-0000-00004B000000}"/>
    <cellStyle name="Check Cell 2" xfId="80" xr:uid="{00000000-0005-0000-0000-00004C000000}"/>
    <cellStyle name="Comma" xfId="1" builtinId="3"/>
    <cellStyle name="Comma [0] 2" xfId="207" xr:uid="{00000000-0005-0000-0000-00004E000000}"/>
    <cellStyle name="Comma 0" xfId="81" xr:uid="{00000000-0005-0000-0000-00004F000000}"/>
    <cellStyle name="Comma 2" xfId="82" xr:uid="{00000000-0005-0000-0000-000050000000}"/>
    <cellStyle name="Comma 3" xfId="83" xr:uid="{00000000-0005-0000-0000-000051000000}"/>
    <cellStyle name="Comma 3 2" xfId="219" xr:uid="{64686748-ED9F-4AA7-B077-41FAFDE50773}"/>
    <cellStyle name="Comma 4" xfId="84" xr:uid="{00000000-0005-0000-0000-000052000000}"/>
    <cellStyle name="Comma 5" xfId="85" xr:uid="{00000000-0005-0000-0000-000053000000}"/>
    <cellStyle name="Comma 5 2" xfId="220" xr:uid="{858FCCE1-E851-4569-BC9C-B060238F051F}"/>
    <cellStyle name="Comma 6" xfId="230" xr:uid="{AF969E6C-0409-4B88-8DE8-C70785D78011}"/>
    <cellStyle name="Comma 7" xfId="233" xr:uid="{4095A25D-E3D6-42CF-92C3-24F383934DEB}"/>
    <cellStyle name="Comma 96" xfId="234" xr:uid="{6F7D5F08-34D5-41FE-9952-68974AFB141A}"/>
    <cellStyle name="Comma0 - Style1" xfId="86" xr:uid="{00000000-0005-0000-0000-000054000000}"/>
    <cellStyle name="Currency" xfId="2" builtinId="4"/>
    <cellStyle name="Currency [0] 2" xfId="208" xr:uid="{00000000-0005-0000-0000-000056000000}"/>
    <cellStyle name="Currency 2" xfId="87" xr:uid="{00000000-0005-0000-0000-000057000000}"/>
    <cellStyle name="Currency 2 2" xfId="221" xr:uid="{DBCC1557-2ABE-4134-A716-C8433B2E5640}"/>
    <cellStyle name="Currency 3" xfId="88" xr:uid="{00000000-0005-0000-0000-000058000000}"/>
    <cellStyle name="Currency 3 2" xfId="222" xr:uid="{688D13CB-4E52-471A-B889-3916832DB2F8}"/>
    <cellStyle name="Date" xfId="89" xr:uid="{00000000-0005-0000-0000-000059000000}"/>
    <cellStyle name="Euro" xfId="90" xr:uid="{00000000-0005-0000-0000-00005A000000}"/>
    <cellStyle name="Explanatory Text 2" xfId="91" xr:uid="{00000000-0005-0000-0000-00005B000000}"/>
    <cellStyle name="Fixed" xfId="92" xr:uid="{00000000-0005-0000-0000-00005C000000}"/>
    <cellStyle name="Fixed1 - Style1" xfId="93" xr:uid="{00000000-0005-0000-0000-00005D000000}"/>
    <cellStyle name="Gilsans" xfId="94" xr:uid="{00000000-0005-0000-0000-00005E000000}"/>
    <cellStyle name="Gilsansl" xfId="95" xr:uid="{00000000-0005-0000-0000-00005F000000}"/>
    <cellStyle name="Good 2" xfId="96" xr:uid="{00000000-0005-0000-0000-000060000000}"/>
    <cellStyle name="Grey" xfId="97" xr:uid="{00000000-0005-0000-0000-000061000000}"/>
    <cellStyle name="HEADER" xfId="98" xr:uid="{00000000-0005-0000-0000-000062000000}"/>
    <cellStyle name="Header1" xfId="99" xr:uid="{00000000-0005-0000-0000-000063000000}"/>
    <cellStyle name="Header2" xfId="100" xr:uid="{00000000-0005-0000-0000-000064000000}"/>
    <cellStyle name="Heading" xfId="101" xr:uid="{00000000-0005-0000-0000-000065000000}"/>
    <cellStyle name="Heading 1 2" xfId="102" xr:uid="{00000000-0005-0000-0000-000066000000}"/>
    <cellStyle name="Heading 2 2" xfId="103" xr:uid="{00000000-0005-0000-0000-000067000000}"/>
    <cellStyle name="Heading 3 2" xfId="104" xr:uid="{00000000-0005-0000-0000-000068000000}"/>
    <cellStyle name="Heading 4 2" xfId="105" xr:uid="{00000000-0005-0000-0000-000069000000}"/>
    <cellStyle name="Heading1" xfId="106" xr:uid="{00000000-0005-0000-0000-00006A000000}"/>
    <cellStyle name="Heading2" xfId="107" xr:uid="{00000000-0005-0000-0000-00006B000000}"/>
    <cellStyle name="HIGHLIGHT" xfId="108" xr:uid="{00000000-0005-0000-0000-00006C000000}"/>
    <cellStyle name="Input [yellow]" xfId="109" xr:uid="{00000000-0005-0000-0000-00006D000000}"/>
    <cellStyle name="Input 2" xfId="110" xr:uid="{00000000-0005-0000-0000-00006E000000}"/>
    <cellStyle name="Input 3" xfId="223" xr:uid="{2D08226C-6823-4B87-A7D8-77AB7B68A040}"/>
    <cellStyle name="Input 4" xfId="218" xr:uid="{27788E5D-70DF-411F-8F06-E7A204248C50}"/>
    <cellStyle name="Lines" xfId="111" xr:uid="{00000000-0005-0000-0000-00006F000000}"/>
    <cellStyle name="Linked Cell 2" xfId="112" xr:uid="{00000000-0005-0000-0000-000070000000}"/>
    <cellStyle name="MEM SSN" xfId="113" xr:uid="{00000000-0005-0000-0000-000071000000}"/>
    <cellStyle name="Mine" xfId="114" xr:uid="{00000000-0005-0000-0000-000072000000}"/>
    <cellStyle name="mmm-yy" xfId="115" xr:uid="{00000000-0005-0000-0000-000073000000}"/>
    <cellStyle name="Monétaire [0]_pldt" xfId="116" xr:uid="{00000000-0005-0000-0000-000074000000}"/>
    <cellStyle name="Monétaire_pldt" xfId="117" xr:uid="{00000000-0005-0000-0000-000075000000}"/>
    <cellStyle name="Neutral 2" xfId="118" xr:uid="{00000000-0005-0000-0000-000076000000}"/>
    <cellStyle name="New" xfId="119" xr:uid="{00000000-0005-0000-0000-000077000000}"/>
    <cellStyle name="No Border" xfId="120" xr:uid="{00000000-0005-0000-0000-000078000000}"/>
    <cellStyle name="no dec" xfId="121" xr:uid="{00000000-0005-0000-0000-000079000000}"/>
    <cellStyle name="Normal" xfId="0" builtinId="0"/>
    <cellStyle name="Normal - Style1" xfId="122" xr:uid="{00000000-0005-0000-0000-00007B000000}"/>
    <cellStyle name="Normal 10" xfId="199" xr:uid="{00000000-0005-0000-0000-00007C000000}"/>
    <cellStyle name="Normal 11" xfId="200" xr:uid="{00000000-0005-0000-0000-00007D000000}"/>
    <cellStyle name="Normal 12" xfId="201" xr:uid="{00000000-0005-0000-0000-00007E000000}"/>
    <cellStyle name="Normal 13" xfId="229" xr:uid="{E274D415-F84E-44B6-9443-FF4645FCC22E}"/>
    <cellStyle name="Normal 14" xfId="202" xr:uid="{00000000-0005-0000-0000-00007F000000}"/>
    <cellStyle name="Normal 15" xfId="204" xr:uid="{00000000-0005-0000-0000-000080000000}"/>
    <cellStyle name="Normal 18" xfId="198" xr:uid="{00000000-0005-0000-0000-000081000000}"/>
    <cellStyle name="Normal 2" xfId="123" xr:uid="{00000000-0005-0000-0000-000082000000}"/>
    <cellStyle name="Normal 2 2" xfId="124" xr:uid="{00000000-0005-0000-0000-000083000000}"/>
    <cellStyle name="Normal 22" xfId="203" xr:uid="{00000000-0005-0000-0000-000084000000}"/>
    <cellStyle name="Normal 3" xfId="125" xr:uid="{00000000-0005-0000-0000-000085000000}"/>
    <cellStyle name="Normal 3 2" xfId="126" xr:uid="{00000000-0005-0000-0000-000086000000}"/>
    <cellStyle name="Normal 3 3" xfId="224" xr:uid="{CABB5BB5-42C3-4354-B83D-0E955C8E8890}"/>
    <cellStyle name="Normal 3 5" xfId="225" xr:uid="{BC5DBADC-F5DE-4B1B-B00A-54970C7FCE6A}"/>
    <cellStyle name="Normal 4" xfId="127" xr:uid="{00000000-0005-0000-0000-000087000000}"/>
    <cellStyle name="Normal 4 2" xfId="227" xr:uid="{FDD14FFF-6A14-40D0-8522-26641B5065BB}"/>
    <cellStyle name="Normal 4 3" xfId="226" xr:uid="{4D091815-5232-4BC5-BDA9-EABB4AC65E6B}"/>
    <cellStyle name="Normal 5" xfId="195" xr:uid="{00000000-0005-0000-0000-000088000000}"/>
    <cellStyle name="Normal 6" xfId="206" xr:uid="{00000000-0005-0000-0000-000089000000}"/>
    <cellStyle name="Normal 68" xfId="231" xr:uid="{F7B36C2C-072A-4029-B1C5-D6D626F2A8E4}"/>
    <cellStyle name="Normal 7" xfId="215" xr:uid="{00000000-0005-0000-0000-00008A000000}"/>
    <cellStyle name="Normal 8" xfId="196" xr:uid="{00000000-0005-0000-0000-00008B000000}"/>
    <cellStyle name="Normal 9" xfId="197" xr:uid="{00000000-0005-0000-0000-00008C000000}"/>
    <cellStyle name="Normal CEN" xfId="128" xr:uid="{00000000-0005-0000-0000-00008D000000}"/>
    <cellStyle name="Normal Centered" xfId="129" xr:uid="{00000000-0005-0000-0000-00008E000000}"/>
    <cellStyle name="NORMAL CTR" xfId="130" xr:uid="{00000000-0005-0000-0000-00008F000000}"/>
    <cellStyle name="Normal_Capital True-up" xfId="131" xr:uid="{00000000-0005-0000-0000-000090000000}"/>
    <cellStyle name="Normal_PRECorp2002HeintzResponse 8-21-03" xfId="3" xr:uid="{00000000-0005-0000-0000-000091000000}"/>
    <cellStyle name="Note 2" xfId="132" xr:uid="{00000000-0005-0000-0000-000092000000}"/>
    <cellStyle name="nUMBER" xfId="133" xr:uid="{00000000-0005-0000-0000-000093000000}"/>
    <cellStyle name="Output 2" xfId="134" xr:uid="{00000000-0005-0000-0000-000094000000}"/>
    <cellStyle name="Percent" xfId="216" builtinId="5"/>
    <cellStyle name="Percent [2]" xfId="135" xr:uid="{00000000-0005-0000-0000-000096000000}"/>
    <cellStyle name="Percent 14" xfId="205" xr:uid="{00000000-0005-0000-0000-000097000000}"/>
    <cellStyle name="Percent 2" xfId="136" xr:uid="{00000000-0005-0000-0000-000098000000}"/>
    <cellStyle name="Percent 3" xfId="228" xr:uid="{AFE6E487-0C1C-4B8A-95B3-F9614FDB845C}"/>
    <cellStyle name="Percent 4" xfId="217" xr:uid="{4B18D950-83F0-4C59-AFE5-E2913E6B1492}"/>
    <cellStyle name="Percent 63" xfId="232" xr:uid="{461AF6EA-4246-4F07-A377-C7D4EAC1F23D}"/>
    <cellStyle name="PSChar" xfId="137" xr:uid="{00000000-0005-0000-0000-000099000000}"/>
    <cellStyle name="PSChar 2" xfId="209" xr:uid="{00000000-0005-0000-0000-00009A000000}"/>
    <cellStyle name="PSDate" xfId="138" xr:uid="{00000000-0005-0000-0000-00009B000000}"/>
    <cellStyle name="PSDate 2" xfId="210" xr:uid="{00000000-0005-0000-0000-00009C000000}"/>
    <cellStyle name="PSDec" xfId="139" xr:uid="{00000000-0005-0000-0000-00009D000000}"/>
    <cellStyle name="PSDec 2" xfId="211" xr:uid="{00000000-0005-0000-0000-00009E000000}"/>
    <cellStyle name="PSHeading" xfId="140" xr:uid="{00000000-0005-0000-0000-00009F000000}"/>
    <cellStyle name="PSHeading 2" xfId="212" xr:uid="{00000000-0005-0000-0000-0000A0000000}"/>
    <cellStyle name="PSInt" xfId="141" xr:uid="{00000000-0005-0000-0000-0000A1000000}"/>
    <cellStyle name="PSInt 2" xfId="213" xr:uid="{00000000-0005-0000-0000-0000A2000000}"/>
    <cellStyle name="PSSpacer" xfId="142" xr:uid="{00000000-0005-0000-0000-0000A3000000}"/>
    <cellStyle name="PSSpacer 2" xfId="214" xr:uid="{00000000-0005-0000-0000-0000A4000000}"/>
    <cellStyle name="R00A" xfId="143" xr:uid="{00000000-0005-0000-0000-0000A5000000}"/>
    <cellStyle name="R00B" xfId="144" xr:uid="{00000000-0005-0000-0000-0000A6000000}"/>
    <cellStyle name="R00L" xfId="145" xr:uid="{00000000-0005-0000-0000-0000A7000000}"/>
    <cellStyle name="R01A" xfId="146" xr:uid="{00000000-0005-0000-0000-0000A8000000}"/>
    <cellStyle name="R01B" xfId="147" xr:uid="{00000000-0005-0000-0000-0000A9000000}"/>
    <cellStyle name="R01H" xfId="148" xr:uid="{00000000-0005-0000-0000-0000AA000000}"/>
    <cellStyle name="R01L" xfId="149" xr:uid="{00000000-0005-0000-0000-0000AB000000}"/>
    <cellStyle name="R02A" xfId="150" xr:uid="{00000000-0005-0000-0000-0000AC000000}"/>
    <cellStyle name="R02B" xfId="151" xr:uid="{00000000-0005-0000-0000-0000AD000000}"/>
    <cellStyle name="R02H" xfId="152" xr:uid="{00000000-0005-0000-0000-0000AE000000}"/>
    <cellStyle name="R02L" xfId="153" xr:uid="{00000000-0005-0000-0000-0000AF000000}"/>
    <cellStyle name="R03A" xfId="154" xr:uid="{00000000-0005-0000-0000-0000B0000000}"/>
    <cellStyle name="R03B" xfId="155" xr:uid="{00000000-0005-0000-0000-0000B1000000}"/>
    <cellStyle name="R03H" xfId="156" xr:uid="{00000000-0005-0000-0000-0000B2000000}"/>
    <cellStyle name="R03L" xfId="157" xr:uid="{00000000-0005-0000-0000-0000B3000000}"/>
    <cellStyle name="R04A" xfId="158" xr:uid="{00000000-0005-0000-0000-0000B4000000}"/>
    <cellStyle name="R04B" xfId="159" xr:uid="{00000000-0005-0000-0000-0000B5000000}"/>
    <cellStyle name="R04H" xfId="160" xr:uid="{00000000-0005-0000-0000-0000B6000000}"/>
    <cellStyle name="R04L" xfId="161" xr:uid="{00000000-0005-0000-0000-0000B7000000}"/>
    <cellStyle name="R05A" xfId="162" xr:uid="{00000000-0005-0000-0000-0000B8000000}"/>
    <cellStyle name="R05B" xfId="163" xr:uid="{00000000-0005-0000-0000-0000B9000000}"/>
    <cellStyle name="R05H" xfId="164" xr:uid="{00000000-0005-0000-0000-0000BA000000}"/>
    <cellStyle name="R05L" xfId="165" xr:uid="{00000000-0005-0000-0000-0000BB000000}"/>
    <cellStyle name="R06A" xfId="166" xr:uid="{00000000-0005-0000-0000-0000BC000000}"/>
    <cellStyle name="R06B" xfId="167" xr:uid="{00000000-0005-0000-0000-0000BD000000}"/>
    <cellStyle name="R06H" xfId="168" xr:uid="{00000000-0005-0000-0000-0000BE000000}"/>
    <cellStyle name="R06L" xfId="169" xr:uid="{00000000-0005-0000-0000-0000BF000000}"/>
    <cellStyle name="R07A" xfId="170" xr:uid="{00000000-0005-0000-0000-0000C0000000}"/>
    <cellStyle name="R07B" xfId="171" xr:uid="{00000000-0005-0000-0000-0000C1000000}"/>
    <cellStyle name="R07H" xfId="172" xr:uid="{00000000-0005-0000-0000-0000C2000000}"/>
    <cellStyle name="R07L" xfId="173" xr:uid="{00000000-0005-0000-0000-0000C3000000}"/>
    <cellStyle name="Resource Detail" xfId="174" xr:uid="{00000000-0005-0000-0000-0000C4000000}"/>
    <cellStyle name="Shade" xfId="175" xr:uid="{00000000-0005-0000-0000-0000C5000000}"/>
    <cellStyle name="single acct" xfId="176" xr:uid="{00000000-0005-0000-0000-0000C6000000}"/>
    <cellStyle name="Single Border" xfId="177" xr:uid="{00000000-0005-0000-0000-0000C7000000}"/>
    <cellStyle name="Small Page Heading" xfId="178" xr:uid="{00000000-0005-0000-0000-0000C8000000}"/>
    <cellStyle name="ssn" xfId="179" xr:uid="{00000000-0005-0000-0000-0000C9000000}"/>
    <cellStyle name="Style 1" xfId="180" xr:uid="{00000000-0005-0000-0000-0000CA000000}"/>
    <cellStyle name="Style 2" xfId="181" xr:uid="{00000000-0005-0000-0000-0000CB000000}"/>
    <cellStyle name="Style 27" xfId="182" xr:uid="{00000000-0005-0000-0000-0000CC000000}"/>
    <cellStyle name="Style 28" xfId="183" xr:uid="{00000000-0005-0000-0000-0000CD000000}"/>
    <cellStyle name="Table Sub Heading" xfId="184" xr:uid="{00000000-0005-0000-0000-0000CE000000}"/>
    <cellStyle name="Table Title" xfId="185" xr:uid="{00000000-0005-0000-0000-0000CF000000}"/>
    <cellStyle name="Table Units" xfId="186" xr:uid="{00000000-0005-0000-0000-0000D0000000}"/>
    <cellStyle name="Theirs" xfId="187" xr:uid="{00000000-0005-0000-0000-0000D1000000}"/>
    <cellStyle name="Times New Roman" xfId="188" xr:uid="{00000000-0005-0000-0000-0000D2000000}"/>
    <cellStyle name="Title 2" xfId="189" xr:uid="{00000000-0005-0000-0000-0000D3000000}"/>
    <cellStyle name="Total 2" xfId="190" xr:uid="{00000000-0005-0000-0000-0000D4000000}"/>
    <cellStyle name="Unprot" xfId="191" xr:uid="{00000000-0005-0000-0000-0000D5000000}"/>
    <cellStyle name="Unprot$" xfId="192" xr:uid="{00000000-0005-0000-0000-0000D6000000}"/>
    <cellStyle name="Unprotect" xfId="193" xr:uid="{00000000-0005-0000-0000-0000D7000000}"/>
    <cellStyle name="Warning Text 2" xfId="194" xr:uid="{00000000-0005-0000-0000-0000D8000000}"/>
  </cellStyles>
  <dxfs count="0"/>
  <tableStyles count="0" defaultTableStyle="TableStyleMedium2" defaultPivotStyle="PivotStyleLight16"/>
  <colors>
    <mruColors>
      <color rgb="FF07F92F"/>
      <color rgb="FFB5FDC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4"/>
  <sheetViews>
    <sheetView tabSelected="1" workbookViewId="0">
      <selection activeCell="F172" sqref="F172"/>
    </sheetView>
  </sheetViews>
  <sheetFormatPr defaultColWidth="8.88671875" defaultRowHeight="15"/>
  <cols>
    <col min="1" max="1" width="5.21875" style="42" customWidth="1"/>
    <col min="2" max="2" width="1.6640625" style="42" customWidth="1"/>
    <col min="3" max="3" width="45.6640625" style="42" customWidth="1"/>
    <col min="4" max="4" width="38.88671875" style="42" bestFit="1" customWidth="1"/>
    <col min="5" max="5" width="2.5546875" style="42" customWidth="1"/>
    <col min="6" max="6" width="40.5546875" style="42" customWidth="1"/>
    <col min="7" max="16384" width="8.88671875" style="42"/>
  </cols>
  <sheetData>
    <row r="1" spans="1:6">
      <c r="A1" s="287" t="s">
        <v>2</v>
      </c>
      <c r="B1" s="287"/>
      <c r="C1" s="287"/>
      <c r="D1" s="287"/>
      <c r="E1" s="287"/>
      <c r="F1" s="287"/>
    </row>
    <row r="2" spans="1:6">
      <c r="A2" s="287" t="s">
        <v>257</v>
      </c>
      <c r="B2" s="287"/>
      <c r="C2" s="287"/>
      <c r="D2" s="287"/>
      <c r="E2" s="287"/>
      <c r="F2" s="287"/>
    </row>
    <row r="3" spans="1:6">
      <c r="A3" s="43"/>
      <c r="B3" s="43"/>
      <c r="C3" s="43"/>
      <c r="D3" s="43"/>
      <c r="E3" s="43"/>
      <c r="F3" s="43"/>
    </row>
    <row r="4" spans="1:6">
      <c r="A4" s="43"/>
      <c r="B4" s="43"/>
      <c r="C4" s="43"/>
      <c r="D4" s="43"/>
      <c r="E4" s="43"/>
      <c r="F4" s="43"/>
    </row>
    <row r="5" spans="1:6">
      <c r="A5" s="43"/>
      <c r="B5" s="43"/>
      <c r="C5" s="43"/>
      <c r="D5" s="44" t="s">
        <v>64</v>
      </c>
      <c r="E5" s="43"/>
      <c r="F5" s="44" t="s">
        <v>65</v>
      </c>
    </row>
    <row r="6" spans="1:6">
      <c r="C6" s="45" t="s">
        <v>66</v>
      </c>
      <c r="D6" s="45" t="s">
        <v>67</v>
      </c>
      <c r="E6" s="43"/>
      <c r="F6" s="45" t="s">
        <v>67</v>
      </c>
    </row>
    <row r="7" spans="1:6">
      <c r="C7" s="46"/>
      <c r="D7" s="47" t="s">
        <v>4</v>
      </c>
      <c r="E7" s="43"/>
      <c r="F7" s="47" t="s">
        <v>4</v>
      </c>
    </row>
    <row r="8" spans="1:6">
      <c r="A8" s="48" t="s">
        <v>3</v>
      </c>
      <c r="C8" s="46"/>
      <c r="D8" s="49" t="s">
        <v>6</v>
      </c>
      <c r="E8" s="43"/>
      <c r="F8" s="49" t="s">
        <v>6</v>
      </c>
    </row>
    <row r="9" spans="1:6" ht="15.75" thickBot="1">
      <c r="A9" s="50" t="s">
        <v>5</v>
      </c>
      <c r="C9" s="51" t="s">
        <v>68</v>
      </c>
      <c r="D9" s="52"/>
      <c r="E9" s="43"/>
      <c r="F9" s="52"/>
    </row>
    <row r="10" spans="1:6">
      <c r="A10" s="48"/>
      <c r="C10" s="46"/>
      <c r="D10" s="52"/>
      <c r="E10" s="43"/>
      <c r="F10" s="52"/>
    </row>
    <row r="11" spans="1:6">
      <c r="A11" s="48"/>
      <c r="C11" s="42" t="s">
        <v>69</v>
      </c>
      <c r="D11" s="53" t="s">
        <v>70</v>
      </c>
      <c r="E11" s="43"/>
      <c r="F11" s="52" t="s">
        <v>70</v>
      </c>
    </row>
    <row r="12" spans="1:6">
      <c r="A12" s="48">
        <v>1</v>
      </c>
      <c r="C12" s="42" t="s">
        <v>71</v>
      </c>
      <c r="D12" s="54" t="s">
        <v>72</v>
      </c>
      <c r="E12" s="43"/>
      <c r="F12" s="52" t="s">
        <v>438</v>
      </c>
    </row>
    <row r="13" spans="1:6">
      <c r="A13" s="48">
        <f>+A12+1</f>
        <v>2</v>
      </c>
      <c r="C13" s="42" t="s">
        <v>73</v>
      </c>
      <c r="D13" s="54" t="s">
        <v>74</v>
      </c>
      <c r="E13" s="43"/>
      <c r="F13" s="52" t="s">
        <v>437</v>
      </c>
    </row>
    <row r="14" spans="1:6">
      <c r="A14" s="48">
        <f t="shared" ref="A14:A60" si="0">+A13+1</f>
        <v>3</v>
      </c>
      <c r="C14" s="42" t="s">
        <v>75</v>
      </c>
      <c r="D14" s="54" t="s">
        <v>76</v>
      </c>
      <c r="E14" s="43"/>
      <c r="F14" s="52" t="s">
        <v>439</v>
      </c>
    </row>
    <row r="15" spans="1:6">
      <c r="A15" s="48">
        <f t="shared" si="0"/>
        <v>4</v>
      </c>
      <c r="C15" s="42" t="s">
        <v>77</v>
      </c>
      <c r="D15" s="54" t="s">
        <v>78</v>
      </c>
      <c r="E15" s="43"/>
      <c r="F15" s="52" t="s">
        <v>444</v>
      </c>
    </row>
    <row r="16" spans="1:6">
      <c r="A16" s="48">
        <f t="shared" si="0"/>
        <v>5</v>
      </c>
      <c r="C16" s="42" t="s">
        <v>79</v>
      </c>
      <c r="D16" s="54" t="s">
        <v>80</v>
      </c>
      <c r="E16" s="43"/>
      <c r="F16" s="52" t="s">
        <v>440</v>
      </c>
    </row>
    <row r="17" spans="1:6">
      <c r="A17" s="48">
        <f t="shared" si="0"/>
        <v>6</v>
      </c>
      <c r="C17" s="42" t="s">
        <v>81</v>
      </c>
      <c r="D17" s="54" t="s">
        <v>78</v>
      </c>
      <c r="E17" s="43"/>
      <c r="F17" s="52" t="s">
        <v>441</v>
      </c>
    </row>
    <row r="18" spans="1:6">
      <c r="A18" s="48">
        <f t="shared" si="0"/>
        <v>7</v>
      </c>
      <c r="C18" s="42" t="s">
        <v>82</v>
      </c>
      <c r="D18" s="54" t="s">
        <v>83</v>
      </c>
      <c r="E18" s="43"/>
      <c r="F18" s="52" t="s">
        <v>442</v>
      </c>
    </row>
    <row r="19" spans="1:6">
      <c r="A19" s="48">
        <f t="shared" si="0"/>
        <v>8</v>
      </c>
      <c r="C19" s="55" t="s">
        <v>84</v>
      </c>
      <c r="D19" s="52" t="s">
        <v>85</v>
      </c>
      <c r="E19" s="43"/>
      <c r="F19" s="52" t="s">
        <v>85</v>
      </c>
    </row>
    <row r="20" spans="1:6">
      <c r="A20" s="48">
        <f t="shared" si="0"/>
        <v>9</v>
      </c>
      <c r="C20" s="46"/>
      <c r="D20" s="52"/>
      <c r="E20" s="43"/>
      <c r="F20" s="52"/>
    </row>
    <row r="21" spans="1:6">
      <c r="A21" s="48">
        <f t="shared" si="0"/>
        <v>10</v>
      </c>
      <c r="C21" s="42" t="s">
        <v>86</v>
      </c>
      <c r="D21" s="53" t="s">
        <v>70</v>
      </c>
      <c r="E21" s="43"/>
      <c r="F21" s="52" t="s">
        <v>70</v>
      </c>
    </row>
    <row r="22" spans="1:6">
      <c r="A22" s="48">
        <f t="shared" si="0"/>
        <v>11</v>
      </c>
      <c r="C22" s="46" t="s">
        <v>71</v>
      </c>
      <c r="D22" s="53" t="s">
        <v>87</v>
      </c>
      <c r="E22" s="43"/>
      <c r="F22" s="52" t="s">
        <v>342</v>
      </c>
    </row>
    <row r="23" spans="1:6">
      <c r="A23" s="48">
        <f t="shared" si="0"/>
        <v>12</v>
      </c>
      <c r="C23" s="42" t="s">
        <v>73</v>
      </c>
      <c r="D23" s="53" t="s">
        <v>88</v>
      </c>
      <c r="E23" s="43"/>
      <c r="F23" s="52" t="s">
        <v>343</v>
      </c>
    </row>
    <row r="24" spans="1:6">
      <c r="A24" s="48">
        <f t="shared" si="0"/>
        <v>13</v>
      </c>
      <c r="C24" s="42" t="s">
        <v>75</v>
      </c>
      <c r="D24" s="53" t="s">
        <v>89</v>
      </c>
      <c r="E24" s="43"/>
      <c r="F24" s="52" t="s">
        <v>344</v>
      </c>
    </row>
    <row r="25" spans="1:6">
      <c r="A25" s="48">
        <f t="shared" si="0"/>
        <v>14</v>
      </c>
      <c r="C25" s="46" t="s">
        <v>77</v>
      </c>
      <c r="D25" s="53" t="s">
        <v>90</v>
      </c>
      <c r="E25" s="43"/>
      <c r="F25" s="52" t="s">
        <v>345</v>
      </c>
    </row>
    <row r="26" spans="1:6">
      <c r="A26" s="48">
        <f t="shared" si="0"/>
        <v>15</v>
      </c>
      <c r="C26" s="42" t="s">
        <v>79</v>
      </c>
      <c r="D26" s="53" t="s">
        <v>80</v>
      </c>
      <c r="E26" s="43"/>
      <c r="F26" s="52" t="s">
        <v>346</v>
      </c>
    </row>
    <row r="27" spans="1:6">
      <c r="A27" s="48">
        <f t="shared" si="0"/>
        <v>16</v>
      </c>
      <c r="C27" s="46" t="s">
        <v>81</v>
      </c>
      <c r="D27" s="53" t="s">
        <v>78</v>
      </c>
      <c r="E27" s="43"/>
      <c r="F27" s="52" t="s">
        <v>347</v>
      </c>
    </row>
    <row r="28" spans="1:6">
      <c r="A28" s="48">
        <f t="shared" si="0"/>
        <v>17</v>
      </c>
      <c r="C28" s="46" t="s">
        <v>82</v>
      </c>
      <c r="D28" s="53" t="s">
        <v>83</v>
      </c>
      <c r="E28" s="43"/>
      <c r="F28" s="52" t="s">
        <v>348</v>
      </c>
    </row>
    <row r="29" spans="1:6">
      <c r="A29" s="48">
        <f t="shared" si="0"/>
        <v>18</v>
      </c>
      <c r="C29" s="42" t="s">
        <v>91</v>
      </c>
      <c r="D29" s="52" t="s">
        <v>92</v>
      </c>
      <c r="E29" s="43"/>
      <c r="F29" s="52" t="s">
        <v>92</v>
      </c>
    </row>
    <row r="30" spans="1:6">
      <c r="A30" s="48">
        <f t="shared" si="0"/>
        <v>19</v>
      </c>
      <c r="D30" s="52" t="s">
        <v>93</v>
      </c>
      <c r="E30" s="43"/>
      <c r="F30" s="52" t="s">
        <v>93</v>
      </c>
    </row>
    <row r="31" spans="1:6">
      <c r="A31" s="48">
        <f t="shared" si="0"/>
        <v>20</v>
      </c>
      <c r="C31" s="42" t="s">
        <v>94</v>
      </c>
      <c r="D31" s="53" t="s">
        <v>70</v>
      </c>
      <c r="E31" s="43"/>
      <c r="F31" s="52" t="s">
        <v>70</v>
      </c>
    </row>
    <row r="32" spans="1:6">
      <c r="A32" s="48">
        <f t="shared" si="0"/>
        <v>21</v>
      </c>
      <c r="C32" s="46" t="s">
        <v>71</v>
      </c>
      <c r="D32" s="52" t="s">
        <v>95</v>
      </c>
      <c r="E32" s="43"/>
      <c r="F32" s="52" t="s">
        <v>95</v>
      </c>
    </row>
    <row r="33" spans="1:6">
      <c r="A33" s="48">
        <f t="shared" si="0"/>
        <v>22</v>
      </c>
      <c r="C33" s="42" t="s">
        <v>73</v>
      </c>
      <c r="D33" s="52" t="s">
        <v>96</v>
      </c>
      <c r="E33" s="43"/>
      <c r="F33" s="52" t="s">
        <v>96</v>
      </c>
    </row>
    <row r="34" spans="1:6">
      <c r="A34" s="48">
        <f t="shared" si="0"/>
        <v>23</v>
      </c>
      <c r="C34" s="42" t="s">
        <v>97</v>
      </c>
      <c r="D34" s="52" t="s">
        <v>98</v>
      </c>
      <c r="E34" s="43"/>
      <c r="F34" s="52" t="s">
        <v>98</v>
      </c>
    </row>
    <row r="35" spans="1:6">
      <c r="A35" s="48">
        <f t="shared" si="0"/>
        <v>24</v>
      </c>
      <c r="C35" s="46" t="s">
        <v>77</v>
      </c>
      <c r="D35" s="52" t="s">
        <v>99</v>
      </c>
      <c r="E35" s="43"/>
      <c r="F35" s="52" t="s">
        <v>99</v>
      </c>
    </row>
    <row r="36" spans="1:6">
      <c r="A36" s="48">
        <f t="shared" si="0"/>
        <v>25</v>
      </c>
      <c r="C36" s="42" t="s">
        <v>79</v>
      </c>
      <c r="D36" s="52" t="s">
        <v>100</v>
      </c>
      <c r="E36" s="43"/>
      <c r="F36" s="52" t="s">
        <v>100</v>
      </c>
    </row>
    <row r="37" spans="1:6">
      <c r="A37" s="48">
        <f t="shared" si="0"/>
        <v>26</v>
      </c>
      <c r="C37" s="46" t="s">
        <v>81</v>
      </c>
      <c r="D37" s="52" t="s">
        <v>101</v>
      </c>
      <c r="E37" s="43"/>
      <c r="F37" s="52" t="s">
        <v>101</v>
      </c>
    </row>
    <row r="38" spans="1:6">
      <c r="A38" s="48">
        <f t="shared" si="0"/>
        <v>27</v>
      </c>
      <c r="C38" s="46" t="s">
        <v>82</v>
      </c>
      <c r="D38" s="52" t="s">
        <v>102</v>
      </c>
      <c r="E38" s="43"/>
      <c r="F38" s="52" t="s">
        <v>102</v>
      </c>
    </row>
    <row r="39" spans="1:6">
      <c r="A39" s="48">
        <f t="shared" si="0"/>
        <v>28</v>
      </c>
      <c r="C39" s="42" t="s">
        <v>103</v>
      </c>
      <c r="D39" s="52" t="s">
        <v>104</v>
      </c>
      <c r="E39" s="43"/>
      <c r="F39" s="52" t="s">
        <v>104</v>
      </c>
    </row>
    <row r="40" spans="1:6">
      <c r="A40" s="48">
        <f t="shared" si="0"/>
        <v>29</v>
      </c>
      <c r="D40" s="52"/>
      <c r="E40" s="43"/>
      <c r="F40" s="52"/>
    </row>
    <row r="41" spans="1:6">
      <c r="A41" s="48">
        <f t="shared" si="0"/>
        <v>30</v>
      </c>
      <c r="C41" s="55" t="s">
        <v>105</v>
      </c>
      <c r="D41" s="53" t="s">
        <v>334</v>
      </c>
      <c r="E41" s="43"/>
      <c r="F41" s="52" t="s">
        <v>334</v>
      </c>
    </row>
    <row r="42" spans="1:6">
      <c r="A42" s="48">
        <f t="shared" si="0"/>
        <v>31</v>
      </c>
      <c r="C42" s="42" t="s">
        <v>106</v>
      </c>
      <c r="D42" s="53" t="s">
        <v>107</v>
      </c>
      <c r="E42" s="43"/>
      <c r="F42" s="52" t="s">
        <v>349</v>
      </c>
    </row>
    <row r="43" spans="1:6">
      <c r="A43" s="48">
        <f t="shared" si="0"/>
        <v>32</v>
      </c>
      <c r="C43" s="42" t="s">
        <v>108</v>
      </c>
      <c r="D43" s="53" t="s">
        <v>109</v>
      </c>
      <c r="E43" s="43"/>
      <c r="F43" s="52" t="s">
        <v>401</v>
      </c>
    </row>
    <row r="44" spans="1:6">
      <c r="A44" s="48">
        <f t="shared" si="0"/>
        <v>33</v>
      </c>
      <c r="C44" s="42" t="s">
        <v>110</v>
      </c>
      <c r="D44" s="53" t="s">
        <v>111</v>
      </c>
      <c r="E44" s="43"/>
      <c r="F44" s="52" t="s">
        <v>350</v>
      </c>
    </row>
    <row r="45" spans="1:6">
      <c r="A45" s="48">
        <f t="shared" si="0"/>
        <v>34</v>
      </c>
      <c r="C45" s="42" t="s">
        <v>112</v>
      </c>
      <c r="D45" s="53" t="s">
        <v>113</v>
      </c>
      <c r="E45" s="43"/>
      <c r="F45" s="52" t="s">
        <v>351</v>
      </c>
    </row>
    <row r="46" spans="1:6">
      <c r="A46" s="48" t="s">
        <v>450</v>
      </c>
      <c r="C46" s="42" t="s">
        <v>451</v>
      </c>
      <c r="D46" s="53" t="s">
        <v>452</v>
      </c>
      <c r="E46" s="43"/>
      <c r="F46" s="52" t="s">
        <v>452</v>
      </c>
    </row>
    <row r="47" spans="1:6">
      <c r="A47" s="48">
        <f>+A45+1</f>
        <v>35</v>
      </c>
      <c r="C47" s="42" t="s">
        <v>114</v>
      </c>
      <c r="D47" s="56" t="s">
        <v>115</v>
      </c>
      <c r="E47" s="43"/>
      <c r="F47" s="52" t="s">
        <v>352</v>
      </c>
    </row>
    <row r="48" spans="1:6">
      <c r="A48" s="48">
        <f t="shared" si="0"/>
        <v>36</v>
      </c>
      <c r="C48" s="42" t="s">
        <v>116</v>
      </c>
      <c r="D48" s="56" t="s">
        <v>117</v>
      </c>
      <c r="E48" s="43"/>
      <c r="F48" s="52" t="s">
        <v>409</v>
      </c>
    </row>
    <row r="49" spans="1:6">
      <c r="A49" s="48">
        <f t="shared" si="0"/>
        <v>37</v>
      </c>
      <c r="C49" s="42" t="s">
        <v>118</v>
      </c>
      <c r="D49" s="52" t="s">
        <v>119</v>
      </c>
      <c r="E49" s="43"/>
      <c r="F49" s="52" t="s">
        <v>119</v>
      </c>
    </row>
    <row r="50" spans="1:6">
      <c r="A50" s="48">
        <f t="shared" si="0"/>
        <v>38</v>
      </c>
      <c r="D50" s="52"/>
      <c r="E50" s="43"/>
      <c r="F50" s="52"/>
    </row>
    <row r="51" spans="1:6">
      <c r="A51" s="48">
        <f t="shared" si="0"/>
        <v>39</v>
      </c>
      <c r="C51" s="55" t="s">
        <v>120</v>
      </c>
      <c r="D51" s="52" t="s">
        <v>121</v>
      </c>
      <c r="E51" s="43"/>
      <c r="F51" s="52" t="s">
        <v>121</v>
      </c>
    </row>
    <row r="52" spans="1:6">
      <c r="A52" s="48">
        <f t="shared" si="0"/>
        <v>40</v>
      </c>
      <c r="C52" s="46"/>
      <c r="D52" s="52"/>
      <c r="E52" s="43"/>
      <c r="F52" s="52"/>
    </row>
    <row r="53" spans="1:6">
      <c r="A53" s="48">
        <f t="shared" si="0"/>
        <v>41</v>
      </c>
      <c r="C53" s="42" t="s">
        <v>122</v>
      </c>
      <c r="D53" s="52" t="s">
        <v>93</v>
      </c>
      <c r="E53" s="43"/>
      <c r="F53" s="52" t="s">
        <v>93</v>
      </c>
    </row>
    <row r="54" spans="1:6">
      <c r="A54" s="48">
        <f t="shared" si="0"/>
        <v>42</v>
      </c>
      <c r="C54" s="42" t="s">
        <v>123</v>
      </c>
      <c r="D54" s="42" t="s">
        <v>124</v>
      </c>
      <c r="E54" s="43"/>
      <c r="F54" s="42" t="s">
        <v>124</v>
      </c>
    </row>
    <row r="55" spans="1:6">
      <c r="A55" s="48">
        <f t="shared" si="0"/>
        <v>43</v>
      </c>
      <c r="C55" s="42" t="s">
        <v>125</v>
      </c>
      <c r="D55" s="53" t="s">
        <v>126</v>
      </c>
      <c r="E55" s="43"/>
      <c r="F55" s="52" t="s">
        <v>353</v>
      </c>
    </row>
    <row r="56" spans="1:6">
      <c r="A56" s="48">
        <f t="shared" si="0"/>
        <v>44</v>
      </c>
      <c r="C56" s="42" t="s">
        <v>125</v>
      </c>
      <c r="D56" s="53" t="s">
        <v>127</v>
      </c>
      <c r="E56" s="43"/>
      <c r="F56" s="52" t="s">
        <v>354</v>
      </c>
    </row>
    <row r="57" spans="1:6">
      <c r="A57" s="48">
        <f t="shared" si="0"/>
        <v>45</v>
      </c>
      <c r="C57" s="42" t="s">
        <v>128</v>
      </c>
      <c r="D57" s="53" t="s">
        <v>129</v>
      </c>
      <c r="E57" s="43"/>
      <c r="F57" s="52" t="s">
        <v>355</v>
      </c>
    </row>
    <row r="58" spans="1:6">
      <c r="A58" s="48">
        <f t="shared" si="0"/>
        <v>46</v>
      </c>
      <c r="C58" s="42" t="s">
        <v>130</v>
      </c>
      <c r="D58" s="52" t="s">
        <v>131</v>
      </c>
      <c r="E58" s="43"/>
      <c r="F58" s="52" t="s">
        <v>131</v>
      </c>
    </row>
    <row r="59" spans="1:6">
      <c r="A59" s="48">
        <f t="shared" si="0"/>
        <v>47</v>
      </c>
      <c r="D59" s="52"/>
      <c r="E59" s="43"/>
      <c r="F59" s="52"/>
    </row>
    <row r="60" spans="1:6">
      <c r="A60" s="48">
        <f t="shared" si="0"/>
        <v>48</v>
      </c>
      <c r="C60" s="42" t="s">
        <v>132</v>
      </c>
      <c r="D60" s="52" t="s">
        <v>133</v>
      </c>
      <c r="E60" s="43"/>
      <c r="F60" s="52" t="s">
        <v>133</v>
      </c>
    </row>
    <row r="61" spans="1:6">
      <c r="A61" s="43"/>
      <c r="B61" s="43"/>
      <c r="C61" s="43"/>
      <c r="D61" s="43"/>
      <c r="E61" s="43"/>
      <c r="F61" s="43"/>
    </row>
    <row r="62" spans="1:6">
      <c r="A62" s="43"/>
      <c r="B62" s="43"/>
      <c r="C62" s="43"/>
      <c r="D62" s="43"/>
      <c r="E62" s="43"/>
      <c r="F62" s="43"/>
    </row>
    <row r="63" spans="1:6">
      <c r="A63" s="48"/>
      <c r="C63" s="45"/>
      <c r="D63" s="57"/>
      <c r="E63" s="43"/>
      <c r="F63" s="43"/>
    </row>
    <row r="64" spans="1:6">
      <c r="A64" s="48"/>
      <c r="C64" s="43"/>
      <c r="D64" s="44" t="s">
        <v>64</v>
      </c>
      <c r="E64" s="43"/>
      <c r="F64" s="44" t="s">
        <v>134</v>
      </c>
    </row>
    <row r="65" spans="1:6">
      <c r="A65" s="48"/>
      <c r="C65" s="45" t="s">
        <v>66</v>
      </c>
      <c r="D65" s="45" t="s">
        <v>67</v>
      </c>
      <c r="E65" s="43"/>
      <c r="F65" s="45" t="s">
        <v>67</v>
      </c>
    </row>
    <row r="66" spans="1:6">
      <c r="A66" s="48" t="s">
        <v>3</v>
      </c>
      <c r="C66" s="46"/>
      <c r="D66" s="47" t="s">
        <v>4</v>
      </c>
      <c r="E66" s="43"/>
      <c r="F66" s="47" t="s">
        <v>4</v>
      </c>
    </row>
    <row r="67" spans="1:6" ht="15.75" thickBot="1">
      <c r="A67" s="50" t="s">
        <v>5</v>
      </c>
      <c r="C67" s="46"/>
      <c r="D67" s="49" t="s">
        <v>6</v>
      </c>
      <c r="E67" s="43"/>
      <c r="F67" s="49" t="s">
        <v>6</v>
      </c>
    </row>
    <row r="68" spans="1:6">
      <c r="C68" s="46"/>
      <c r="D68" s="52"/>
      <c r="E68" s="43"/>
      <c r="F68" s="52"/>
    </row>
    <row r="69" spans="1:6">
      <c r="A69" s="48"/>
      <c r="C69" s="46" t="s">
        <v>135</v>
      </c>
      <c r="D69" s="52"/>
      <c r="E69" s="43"/>
      <c r="F69" s="52"/>
    </row>
    <row r="70" spans="1:6">
      <c r="A70" s="48">
        <f>+A60+1</f>
        <v>49</v>
      </c>
      <c r="C70" s="46" t="s">
        <v>136</v>
      </c>
      <c r="D70" s="52" t="s">
        <v>137</v>
      </c>
      <c r="E70" s="43"/>
      <c r="F70" s="52" t="s">
        <v>424</v>
      </c>
    </row>
    <row r="71" spans="1:6">
      <c r="A71" s="48">
        <f>+A70+1</f>
        <v>50</v>
      </c>
      <c r="C71" s="46" t="s">
        <v>138</v>
      </c>
      <c r="D71" s="52" t="s">
        <v>372</v>
      </c>
      <c r="E71" s="43"/>
      <c r="F71" s="52" t="s">
        <v>422</v>
      </c>
    </row>
    <row r="72" spans="1:6">
      <c r="A72" s="48">
        <f t="shared" ref="A72:A113" si="1">+A71+1</f>
        <v>51</v>
      </c>
      <c r="C72" s="46" t="s">
        <v>139</v>
      </c>
      <c r="D72" s="52" t="s">
        <v>140</v>
      </c>
      <c r="E72" s="43"/>
      <c r="F72" s="52" t="s">
        <v>423</v>
      </c>
    </row>
    <row r="73" spans="1:6">
      <c r="A73" s="48">
        <f t="shared" si="1"/>
        <v>52</v>
      </c>
      <c r="C73" s="46" t="s">
        <v>141</v>
      </c>
      <c r="D73" s="52" t="s">
        <v>142</v>
      </c>
      <c r="E73" s="43"/>
      <c r="F73" s="52" t="s">
        <v>425</v>
      </c>
    </row>
    <row r="74" spans="1:6">
      <c r="A74" s="48">
        <f t="shared" si="1"/>
        <v>53</v>
      </c>
      <c r="C74" s="46" t="s">
        <v>143</v>
      </c>
      <c r="D74" s="52" t="s">
        <v>144</v>
      </c>
      <c r="E74" s="43"/>
      <c r="F74" s="52" t="s">
        <v>144</v>
      </c>
    </row>
    <row r="75" spans="1:6">
      <c r="A75" s="48">
        <f t="shared" si="1"/>
        <v>54</v>
      </c>
      <c r="C75" s="46" t="s">
        <v>145</v>
      </c>
      <c r="D75" s="52" t="s">
        <v>146</v>
      </c>
      <c r="E75" s="43"/>
      <c r="F75" s="52" t="s">
        <v>147</v>
      </c>
    </row>
    <row r="76" spans="1:6">
      <c r="A76" s="48">
        <f t="shared" si="1"/>
        <v>55</v>
      </c>
      <c r="C76" s="46" t="s">
        <v>148</v>
      </c>
      <c r="D76" s="52"/>
      <c r="E76" s="43"/>
      <c r="F76" s="52" t="s">
        <v>149</v>
      </c>
    </row>
    <row r="77" spans="1:6">
      <c r="A77" s="48">
        <f t="shared" si="1"/>
        <v>56</v>
      </c>
      <c r="C77" s="46" t="s">
        <v>150</v>
      </c>
      <c r="D77" s="52"/>
      <c r="E77" s="43"/>
      <c r="F77" s="52" t="s">
        <v>151</v>
      </c>
    </row>
    <row r="78" spans="1:6">
      <c r="A78" s="48">
        <f t="shared" si="1"/>
        <v>57</v>
      </c>
      <c r="C78" s="46" t="s">
        <v>82</v>
      </c>
      <c r="D78" s="54" t="s">
        <v>83</v>
      </c>
      <c r="E78" s="43"/>
      <c r="F78" s="54" t="s">
        <v>83</v>
      </c>
    </row>
    <row r="79" spans="1:6">
      <c r="A79" s="48">
        <f t="shared" si="1"/>
        <v>58</v>
      </c>
      <c r="C79" s="46" t="s">
        <v>152</v>
      </c>
      <c r="D79" s="52"/>
      <c r="E79" s="43"/>
      <c r="F79" s="52"/>
    </row>
    <row r="80" spans="1:6">
      <c r="A80" s="48">
        <f t="shared" si="1"/>
        <v>59</v>
      </c>
      <c r="D80" s="52"/>
      <c r="E80" s="43"/>
      <c r="F80" s="52"/>
    </row>
    <row r="81" spans="1:7">
      <c r="A81" s="48">
        <f t="shared" si="1"/>
        <v>60</v>
      </c>
      <c r="C81" s="46" t="s">
        <v>153</v>
      </c>
      <c r="D81" s="52"/>
      <c r="E81" s="43"/>
      <c r="F81" s="52"/>
    </row>
    <row r="82" spans="1:7">
      <c r="A82" s="48">
        <f t="shared" si="1"/>
        <v>61</v>
      </c>
      <c r="C82" s="46" t="s">
        <v>68</v>
      </c>
      <c r="D82" s="52" t="s">
        <v>154</v>
      </c>
      <c r="E82" s="43"/>
      <c r="F82" s="52" t="s">
        <v>356</v>
      </c>
    </row>
    <row r="83" spans="1:7">
      <c r="A83" s="48">
        <f t="shared" si="1"/>
        <v>62</v>
      </c>
      <c r="C83" s="46" t="s">
        <v>155</v>
      </c>
      <c r="D83" s="52" t="s">
        <v>156</v>
      </c>
      <c r="E83" s="43"/>
      <c r="F83" s="52" t="s">
        <v>357</v>
      </c>
    </row>
    <row r="84" spans="1:7">
      <c r="A84" s="48">
        <f t="shared" si="1"/>
        <v>63</v>
      </c>
      <c r="C84" s="46" t="s">
        <v>82</v>
      </c>
      <c r="D84" s="52" t="s">
        <v>157</v>
      </c>
      <c r="E84" s="43"/>
      <c r="F84" s="52" t="s">
        <v>426</v>
      </c>
    </row>
    <row r="85" spans="1:7">
      <c r="A85" s="48">
        <f t="shared" si="1"/>
        <v>64</v>
      </c>
      <c r="C85" s="46" t="s">
        <v>158</v>
      </c>
      <c r="D85" s="52"/>
      <c r="E85" s="43"/>
      <c r="F85" s="52"/>
    </row>
    <row r="86" spans="1:7">
      <c r="A86" s="48">
        <f t="shared" si="1"/>
        <v>65</v>
      </c>
      <c r="C86" s="46"/>
      <c r="D86" s="52"/>
      <c r="E86" s="43"/>
      <c r="F86" s="52"/>
    </row>
    <row r="87" spans="1:7">
      <c r="A87" s="48">
        <f t="shared" si="1"/>
        <v>66</v>
      </c>
      <c r="C87" s="46" t="s">
        <v>159</v>
      </c>
      <c r="E87" s="43"/>
    </row>
    <row r="88" spans="1:7">
      <c r="A88" s="48">
        <f t="shared" si="1"/>
        <v>67</v>
      </c>
      <c r="C88" s="46" t="s">
        <v>160</v>
      </c>
      <c r="E88" s="43"/>
    </row>
    <row r="89" spans="1:7">
      <c r="A89" s="48">
        <f t="shared" si="1"/>
        <v>68</v>
      </c>
      <c r="C89" s="46" t="s">
        <v>161</v>
      </c>
      <c r="D89" s="52" t="s">
        <v>373</v>
      </c>
      <c r="E89" s="43"/>
      <c r="F89" s="52" t="s">
        <v>445</v>
      </c>
      <c r="G89" s="52"/>
    </row>
    <row r="90" spans="1:7">
      <c r="A90" s="48">
        <f t="shared" si="1"/>
        <v>69</v>
      </c>
      <c r="C90" s="46" t="s">
        <v>162</v>
      </c>
      <c r="D90" s="52" t="s">
        <v>163</v>
      </c>
      <c r="E90" s="43"/>
      <c r="F90" s="52" t="s">
        <v>421</v>
      </c>
    </row>
    <row r="91" spans="1:7">
      <c r="A91" s="48">
        <f t="shared" si="1"/>
        <v>70</v>
      </c>
      <c r="C91" s="46" t="s">
        <v>164</v>
      </c>
      <c r="D91" s="52" t="s">
        <v>93</v>
      </c>
      <c r="E91" s="43"/>
      <c r="F91" s="52" t="s">
        <v>93</v>
      </c>
    </row>
    <row r="92" spans="1:7">
      <c r="A92" s="48">
        <f t="shared" si="1"/>
        <v>71</v>
      </c>
      <c r="C92" s="46" t="s">
        <v>165</v>
      </c>
      <c r="D92" s="52" t="s">
        <v>166</v>
      </c>
      <c r="E92" s="43"/>
      <c r="F92" s="52" t="s">
        <v>427</v>
      </c>
    </row>
    <row r="93" spans="1:7">
      <c r="A93" s="48">
        <f t="shared" si="1"/>
        <v>72</v>
      </c>
      <c r="C93" s="46" t="s">
        <v>167</v>
      </c>
      <c r="D93" s="52" t="s">
        <v>163</v>
      </c>
      <c r="E93" s="43"/>
      <c r="F93" s="52" t="s">
        <v>421</v>
      </c>
    </row>
    <row r="94" spans="1:7">
      <c r="A94" s="48">
        <f t="shared" si="1"/>
        <v>73</v>
      </c>
      <c r="C94" s="46" t="s">
        <v>168</v>
      </c>
      <c r="D94" s="52" t="s">
        <v>163</v>
      </c>
      <c r="E94" s="43"/>
      <c r="F94" s="52" t="s">
        <v>421</v>
      </c>
    </row>
    <row r="95" spans="1:7">
      <c r="A95" s="48">
        <f t="shared" si="1"/>
        <v>74</v>
      </c>
      <c r="C95" s="46" t="s">
        <v>169</v>
      </c>
      <c r="D95" s="52"/>
      <c r="E95" s="43"/>
      <c r="F95" s="52"/>
    </row>
    <row r="96" spans="1:7">
      <c r="A96" s="48">
        <f t="shared" si="1"/>
        <v>75</v>
      </c>
      <c r="C96" s="46"/>
      <c r="D96" s="52"/>
      <c r="E96" s="43"/>
      <c r="F96" s="52"/>
    </row>
    <row r="97" spans="1:6">
      <c r="A97" s="48">
        <f t="shared" si="1"/>
        <v>76</v>
      </c>
      <c r="C97" s="46"/>
      <c r="D97" s="52"/>
      <c r="E97" s="43"/>
      <c r="F97" s="52"/>
    </row>
    <row r="98" spans="1:6">
      <c r="A98" s="48">
        <f t="shared" si="1"/>
        <v>77</v>
      </c>
      <c r="C98" s="46" t="s">
        <v>170</v>
      </c>
      <c r="D98" s="52" t="s">
        <v>171</v>
      </c>
      <c r="E98" s="43"/>
      <c r="F98" s="52" t="s">
        <v>171</v>
      </c>
    </row>
    <row r="99" spans="1:6">
      <c r="A99" s="48">
        <f t="shared" si="1"/>
        <v>78</v>
      </c>
      <c r="C99" s="58" t="s">
        <v>172</v>
      </c>
      <c r="D99" s="52"/>
      <c r="E99" s="43"/>
      <c r="F99" s="52"/>
    </row>
    <row r="100" spans="1:6">
      <c r="A100" s="48">
        <f t="shared" si="1"/>
        <v>79</v>
      </c>
      <c r="C100" s="42" t="s">
        <v>173</v>
      </c>
      <c r="D100" s="52"/>
      <c r="E100" s="43"/>
      <c r="F100" s="52"/>
    </row>
    <row r="101" spans="1:6">
      <c r="A101" s="48">
        <f t="shared" si="1"/>
        <v>80</v>
      </c>
      <c r="C101" s="46" t="s">
        <v>174</v>
      </c>
      <c r="D101" s="52"/>
      <c r="E101" s="43"/>
      <c r="F101" s="52"/>
    </row>
    <row r="102" spans="1:6">
      <c r="A102" s="48">
        <f t="shared" si="1"/>
        <v>81</v>
      </c>
      <c r="C102" s="46" t="s">
        <v>175</v>
      </c>
      <c r="D102" s="52"/>
      <c r="E102" s="43"/>
      <c r="F102" s="52"/>
    </row>
    <row r="103" spans="1:6">
      <c r="A103" s="48">
        <f t="shared" si="1"/>
        <v>82</v>
      </c>
      <c r="C103" s="58" t="s">
        <v>453</v>
      </c>
      <c r="D103" s="52" t="s">
        <v>454</v>
      </c>
      <c r="E103" s="43"/>
      <c r="F103" s="52" t="s">
        <v>454</v>
      </c>
    </row>
    <row r="104" spans="1:6">
      <c r="A104" s="48">
        <f t="shared" si="1"/>
        <v>83</v>
      </c>
      <c r="C104" s="59" t="s">
        <v>176</v>
      </c>
      <c r="D104" s="42" t="s">
        <v>455</v>
      </c>
      <c r="E104" s="43"/>
      <c r="F104" s="42" t="s">
        <v>455</v>
      </c>
    </row>
    <row r="105" spans="1:6">
      <c r="A105" s="48">
        <f t="shared" si="1"/>
        <v>84</v>
      </c>
      <c r="C105" s="60"/>
      <c r="D105" s="61"/>
      <c r="E105" s="43"/>
      <c r="F105" s="43"/>
    </row>
    <row r="106" spans="1:6">
      <c r="A106" s="48">
        <f t="shared" si="1"/>
        <v>85</v>
      </c>
      <c r="C106" s="46" t="s">
        <v>177</v>
      </c>
      <c r="D106" s="62"/>
      <c r="E106" s="43"/>
      <c r="F106" s="43"/>
    </row>
    <row r="107" spans="1:6">
      <c r="A107" s="48">
        <f t="shared" si="1"/>
        <v>86</v>
      </c>
      <c r="C107" s="59" t="s">
        <v>178</v>
      </c>
      <c r="E107" s="43"/>
      <c r="F107" s="43"/>
    </row>
    <row r="108" spans="1:6">
      <c r="A108" s="48">
        <f t="shared" si="1"/>
        <v>87</v>
      </c>
      <c r="C108" s="46"/>
      <c r="E108" s="43"/>
      <c r="F108" s="43"/>
    </row>
    <row r="109" spans="1:6">
      <c r="A109" s="48">
        <f t="shared" si="1"/>
        <v>88</v>
      </c>
      <c r="C109" s="46" t="s">
        <v>179</v>
      </c>
      <c r="D109" s="52"/>
      <c r="E109" s="43"/>
      <c r="F109" s="43"/>
    </row>
    <row r="110" spans="1:6">
      <c r="A110" s="48">
        <f t="shared" si="1"/>
        <v>89</v>
      </c>
      <c r="E110" s="43"/>
      <c r="F110" s="43"/>
    </row>
    <row r="111" spans="1:6">
      <c r="A111" s="48">
        <f t="shared" si="1"/>
        <v>90</v>
      </c>
      <c r="C111" s="46" t="s">
        <v>180</v>
      </c>
      <c r="E111" s="43"/>
      <c r="F111" s="46" t="s">
        <v>456</v>
      </c>
    </row>
    <row r="112" spans="1:6">
      <c r="A112" s="48">
        <f t="shared" si="1"/>
        <v>91</v>
      </c>
      <c r="E112" s="43"/>
      <c r="F112" s="43"/>
    </row>
    <row r="113" spans="1:6">
      <c r="A113" s="48">
        <f t="shared" si="1"/>
        <v>92</v>
      </c>
      <c r="C113" s="42" t="s">
        <v>181</v>
      </c>
      <c r="E113" s="43"/>
      <c r="F113" s="43"/>
    </row>
    <row r="114" spans="1:6">
      <c r="A114" s="43"/>
      <c r="B114" s="43"/>
      <c r="C114" s="43"/>
      <c r="D114" s="43"/>
      <c r="E114" s="43"/>
      <c r="F114" s="43"/>
    </row>
    <row r="115" spans="1:6">
      <c r="A115" s="43"/>
      <c r="B115" s="43"/>
      <c r="C115" s="43"/>
      <c r="D115" s="43"/>
      <c r="E115" s="43"/>
      <c r="F115" s="43"/>
    </row>
    <row r="116" spans="1:6">
      <c r="A116" s="43"/>
      <c r="B116" s="43"/>
      <c r="C116" s="43"/>
      <c r="D116" s="43"/>
      <c r="E116" s="43"/>
      <c r="F116" s="43"/>
    </row>
    <row r="117" spans="1:6">
      <c r="A117" s="286" t="s">
        <v>182</v>
      </c>
      <c r="B117" s="286"/>
      <c r="C117" s="286"/>
      <c r="D117" s="286"/>
      <c r="E117" s="286"/>
      <c r="F117" s="286"/>
    </row>
    <row r="118" spans="1:6">
      <c r="A118" s="63"/>
      <c r="B118" s="63"/>
      <c r="C118" s="63"/>
      <c r="D118" s="63"/>
      <c r="E118" s="63"/>
      <c r="F118" s="63"/>
    </row>
    <row r="119" spans="1:6">
      <c r="A119" s="43"/>
      <c r="B119" s="43"/>
      <c r="C119" s="43"/>
      <c r="D119" s="43"/>
      <c r="E119" s="43"/>
      <c r="F119" s="43"/>
    </row>
    <row r="120" spans="1:6">
      <c r="A120" s="64" t="s">
        <v>3</v>
      </c>
      <c r="B120" s="65"/>
      <c r="C120" s="66"/>
      <c r="D120" s="44" t="s">
        <v>64</v>
      </c>
      <c r="E120" s="43"/>
      <c r="F120" s="44" t="s">
        <v>134</v>
      </c>
    </row>
    <row r="121" spans="1:6" ht="15.75" thickBot="1">
      <c r="A121" s="67" t="s">
        <v>5</v>
      </c>
      <c r="B121" s="65"/>
      <c r="C121" s="68" t="s">
        <v>183</v>
      </c>
      <c r="D121" s="69"/>
      <c r="E121" s="69"/>
      <c r="F121" s="43"/>
    </row>
    <row r="122" spans="1:6" ht="15.75" thickBot="1">
      <c r="A122" s="64"/>
      <c r="B122" s="65"/>
      <c r="C122" s="68"/>
      <c r="D122" s="70" t="s">
        <v>62</v>
      </c>
      <c r="E122" s="43"/>
      <c r="F122" s="71" t="s">
        <v>62</v>
      </c>
    </row>
    <row r="123" spans="1:6">
      <c r="A123" s="64">
        <v>93</v>
      </c>
      <c r="B123" s="65"/>
      <c r="C123" s="68" t="s">
        <v>184</v>
      </c>
      <c r="D123" s="72" t="s">
        <v>185</v>
      </c>
      <c r="E123" s="72"/>
      <c r="F123" s="72" t="s">
        <v>185</v>
      </c>
    </row>
    <row r="124" spans="1:6">
      <c r="A124" s="64">
        <v>94</v>
      </c>
      <c r="B124" s="65"/>
      <c r="C124" s="68" t="s">
        <v>186</v>
      </c>
      <c r="D124" s="65" t="s">
        <v>51</v>
      </c>
      <c r="E124" s="65"/>
      <c r="F124" s="73" t="s">
        <v>187</v>
      </c>
    </row>
    <row r="125" spans="1:6" ht="15.75" thickBot="1">
      <c r="A125" s="64">
        <v>95</v>
      </c>
      <c r="B125" s="65"/>
      <c r="C125" s="74" t="s">
        <v>188</v>
      </c>
      <c r="D125" s="70" t="s">
        <v>51</v>
      </c>
      <c r="E125" s="69"/>
      <c r="F125" s="73" t="s">
        <v>189</v>
      </c>
    </row>
    <row r="126" spans="1:6">
      <c r="A126" s="64">
        <v>96</v>
      </c>
      <c r="B126" s="65"/>
      <c r="C126" s="68" t="s">
        <v>190</v>
      </c>
      <c r="D126" s="69"/>
      <c r="E126" s="72"/>
      <c r="F126" s="43"/>
    </row>
    <row r="127" spans="1:6">
      <c r="A127" s="64">
        <v>97</v>
      </c>
      <c r="B127" s="65"/>
      <c r="C127" s="68" t="s">
        <v>191</v>
      </c>
      <c r="D127" s="69"/>
      <c r="E127" s="72"/>
      <c r="F127" s="43"/>
    </row>
    <row r="128" spans="1:6">
      <c r="A128" s="64">
        <v>98</v>
      </c>
      <c r="B128" s="65"/>
      <c r="C128" s="68" t="s">
        <v>192</v>
      </c>
      <c r="D128" s="69"/>
      <c r="E128" s="72"/>
      <c r="F128" s="43"/>
    </row>
    <row r="129" spans="1:6">
      <c r="A129" s="64">
        <v>99</v>
      </c>
      <c r="B129" s="65"/>
      <c r="C129" s="68" t="s">
        <v>193</v>
      </c>
      <c r="D129" s="69"/>
      <c r="E129" s="72"/>
      <c r="F129" s="43"/>
    </row>
    <row r="130" spans="1:6">
      <c r="A130" s="64">
        <v>100</v>
      </c>
      <c r="B130" s="65"/>
      <c r="C130" s="65"/>
      <c r="D130" s="69"/>
      <c r="E130" s="72"/>
      <c r="F130" s="43"/>
    </row>
    <row r="131" spans="1:6">
      <c r="A131" s="64">
        <v>101</v>
      </c>
      <c r="B131" s="65"/>
      <c r="C131" s="68" t="s">
        <v>194</v>
      </c>
      <c r="D131" s="75"/>
      <c r="E131" s="75"/>
      <c r="F131" s="43"/>
    </row>
    <row r="132" spans="1:6">
      <c r="A132" s="64">
        <v>102</v>
      </c>
      <c r="B132" s="65"/>
      <c r="C132" s="65"/>
      <c r="D132" s="65"/>
      <c r="E132" s="65"/>
      <c r="F132" s="43"/>
    </row>
    <row r="133" spans="1:6" ht="15.75" thickBot="1">
      <c r="A133" s="64">
        <v>103</v>
      </c>
      <c r="B133" s="65"/>
      <c r="C133" s="68" t="s">
        <v>195</v>
      </c>
      <c r="D133" s="70" t="s">
        <v>62</v>
      </c>
      <c r="E133" s="43"/>
      <c r="F133" s="76" t="s">
        <v>62</v>
      </c>
    </row>
    <row r="134" spans="1:6">
      <c r="A134" s="64">
        <v>104</v>
      </c>
      <c r="B134" s="65"/>
      <c r="C134" s="68" t="s">
        <v>196</v>
      </c>
      <c r="D134" s="72" t="s">
        <v>197</v>
      </c>
      <c r="E134" s="43"/>
      <c r="F134" s="72" t="s">
        <v>197</v>
      </c>
    </row>
    <row r="135" spans="1:6">
      <c r="A135" s="64">
        <v>105</v>
      </c>
      <c r="B135" s="65"/>
      <c r="C135" s="68" t="s">
        <v>198</v>
      </c>
      <c r="D135" s="65" t="s">
        <v>51</v>
      </c>
      <c r="E135" s="43"/>
      <c r="F135" s="73" t="s">
        <v>199</v>
      </c>
    </row>
    <row r="136" spans="1:6" ht="15.75" thickBot="1">
      <c r="A136" s="64">
        <v>106</v>
      </c>
      <c r="B136" s="65"/>
      <c r="C136" s="74" t="s">
        <v>200</v>
      </c>
      <c r="D136" s="70" t="s">
        <v>51</v>
      </c>
      <c r="E136" s="43"/>
      <c r="F136" s="73" t="s">
        <v>189</v>
      </c>
    </row>
    <row r="137" spans="1:6">
      <c r="A137" s="64">
        <v>107</v>
      </c>
      <c r="B137" s="65"/>
      <c r="C137" s="68" t="s">
        <v>201</v>
      </c>
      <c r="D137" s="69"/>
      <c r="E137" s="72"/>
      <c r="F137" s="73" t="s">
        <v>202</v>
      </c>
    </row>
    <row r="138" spans="1:6">
      <c r="A138" s="64">
        <v>108</v>
      </c>
      <c r="B138" s="65"/>
      <c r="C138" s="65"/>
      <c r="D138" s="69"/>
      <c r="E138" s="72"/>
      <c r="F138" s="43"/>
    </row>
    <row r="139" spans="1:6">
      <c r="A139" s="64">
        <v>109</v>
      </c>
      <c r="B139" s="65"/>
      <c r="C139" s="68" t="s">
        <v>203</v>
      </c>
      <c r="D139" s="75"/>
      <c r="E139" s="75"/>
      <c r="F139" s="43"/>
    </row>
    <row r="140" spans="1:6">
      <c r="A140" s="64">
        <v>110</v>
      </c>
      <c r="B140" s="65"/>
      <c r="C140" s="65"/>
      <c r="D140" s="69"/>
      <c r="E140" s="72"/>
      <c r="F140" s="43"/>
    </row>
    <row r="141" spans="1:6" ht="15.75" thickBot="1">
      <c r="A141" s="64">
        <v>111</v>
      </c>
      <c r="B141" s="65"/>
      <c r="C141" s="68" t="s">
        <v>86</v>
      </c>
      <c r="D141" s="70" t="s">
        <v>62</v>
      </c>
      <c r="E141" s="43"/>
      <c r="F141" s="77" t="s">
        <v>62</v>
      </c>
    </row>
    <row r="142" spans="1:6">
      <c r="A142" s="64">
        <v>112</v>
      </c>
      <c r="B142" s="65"/>
      <c r="C142" s="65" t="s">
        <v>204</v>
      </c>
      <c r="D142" s="72" t="s">
        <v>205</v>
      </c>
      <c r="E142" s="43"/>
      <c r="F142" s="72" t="s">
        <v>205</v>
      </c>
    </row>
    <row r="143" spans="1:6">
      <c r="A143" s="64">
        <v>113</v>
      </c>
      <c r="B143" s="65"/>
      <c r="C143" s="68" t="s">
        <v>186</v>
      </c>
      <c r="D143" s="72" t="s">
        <v>51</v>
      </c>
      <c r="E143" s="75"/>
      <c r="F143" s="73" t="s">
        <v>206</v>
      </c>
    </row>
    <row r="144" spans="1:6">
      <c r="A144" s="64">
        <v>114</v>
      </c>
      <c r="B144" s="65"/>
      <c r="C144" s="78" t="s">
        <v>207</v>
      </c>
      <c r="D144" s="79"/>
      <c r="E144" s="72"/>
      <c r="F144" s="43"/>
    </row>
    <row r="145" spans="1:6">
      <c r="A145" s="64">
        <v>115</v>
      </c>
      <c r="B145" s="65"/>
      <c r="C145" s="68" t="s">
        <v>208</v>
      </c>
      <c r="D145" s="69"/>
      <c r="E145" s="72"/>
      <c r="F145" s="43"/>
    </row>
    <row r="146" spans="1:6">
      <c r="A146" s="64">
        <v>116</v>
      </c>
      <c r="B146" s="65"/>
      <c r="C146" s="68" t="s">
        <v>209</v>
      </c>
      <c r="D146" s="69"/>
      <c r="E146" s="72"/>
      <c r="F146" s="43"/>
    </row>
    <row r="147" spans="1:6">
      <c r="A147" s="64">
        <v>117</v>
      </c>
      <c r="B147" s="65"/>
      <c r="C147" s="68" t="s">
        <v>210</v>
      </c>
      <c r="D147" s="69"/>
      <c r="E147" s="72"/>
      <c r="F147" s="43"/>
    </row>
    <row r="148" spans="1:6">
      <c r="A148" s="64">
        <v>118</v>
      </c>
      <c r="B148" s="65"/>
      <c r="C148" s="65"/>
      <c r="D148" s="69"/>
      <c r="E148" s="72"/>
      <c r="F148" s="43"/>
    </row>
    <row r="149" spans="1:6">
      <c r="A149" s="64">
        <v>119</v>
      </c>
      <c r="B149" s="65"/>
      <c r="C149" s="68" t="s">
        <v>211</v>
      </c>
      <c r="D149" s="69"/>
      <c r="E149" s="72"/>
      <c r="F149" s="43"/>
    </row>
    <row r="150" spans="1:6">
      <c r="A150" s="64">
        <v>120</v>
      </c>
      <c r="B150" s="65"/>
      <c r="C150" s="65"/>
      <c r="D150" s="69"/>
      <c r="E150" s="43"/>
      <c r="F150" s="43"/>
    </row>
    <row r="151" spans="1:6" ht="15.75" thickBot="1">
      <c r="A151" s="64">
        <v>121</v>
      </c>
      <c r="B151" s="65"/>
      <c r="C151" s="65"/>
      <c r="D151" s="70" t="s">
        <v>62</v>
      </c>
      <c r="E151" s="43"/>
      <c r="F151" s="80" t="s">
        <v>62</v>
      </c>
    </row>
    <row r="152" spans="1:6">
      <c r="A152" s="64">
        <v>122</v>
      </c>
      <c r="B152" s="65"/>
      <c r="C152" s="65" t="s">
        <v>212</v>
      </c>
      <c r="D152" s="72" t="s">
        <v>213</v>
      </c>
      <c r="E152" s="43"/>
      <c r="F152" s="72" t="s">
        <v>213</v>
      </c>
    </row>
    <row r="153" spans="1:6">
      <c r="A153" s="64">
        <v>123</v>
      </c>
      <c r="B153" s="65"/>
      <c r="C153" s="65" t="s">
        <v>214</v>
      </c>
      <c r="D153" s="69"/>
      <c r="E153" s="43"/>
      <c r="F153" s="73" t="s">
        <v>199</v>
      </c>
    </row>
    <row r="154" spans="1:6">
      <c r="A154" s="64">
        <v>124</v>
      </c>
      <c r="B154" s="65"/>
      <c r="C154" s="81" t="s">
        <v>215</v>
      </c>
      <c r="D154" s="79"/>
      <c r="E154" s="82"/>
      <c r="F154" s="73" t="s">
        <v>216</v>
      </c>
    </row>
    <row r="155" spans="1:6">
      <c r="A155" s="64">
        <v>125</v>
      </c>
      <c r="B155" s="65"/>
      <c r="C155" s="65"/>
      <c r="D155" s="69"/>
      <c r="E155" s="72"/>
      <c r="F155" s="43"/>
    </row>
    <row r="156" spans="1:6">
      <c r="A156" s="64">
        <v>126</v>
      </c>
      <c r="B156" s="65"/>
      <c r="C156" s="68" t="s">
        <v>217</v>
      </c>
      <c r="D156" s="69"/>
      <c r="E156" s="72"/>
      <c r="F156" s="43"/>
    </row>
    <row r="157" spans="1:6">
      <c r="A157" s="64">
        <v>127</v>
      </c>
      <c r="B157" s="65"/>
      <c r="C157" s="65"/>
      <c r="D157" s="69"/>
      <c r="E157" s="72"/>
      <c r="F157" s="43"/>
    </row>
    <row r="158" spans="1:6">
      <c r="A158" s="64">
        <v>128</v>
      </c>
      <c r="B158" s="65"/>
      <c r="C158" s="69" t="s">
        <v>218</v>
      </c>
      <c r="D158" s="72"/>
      <c r="E158" s="72"/>
      <c r="F158" s="43"/>
    </row>
    <row r="159" spans="1:6" ht="15.75" thickBot="1">
      <c r="A159" s="64">
        <v>129</v>
      </c>
      <c r="B159" s="65"/>
      <c r="C159" s="69"/>
      <c r="D159" s="70" t="s">
        <v>62</v>
      </c>
      <c r="E159" s="43"/>
      <c r="F159" s="70" t="s">
        <v>62</v>
      </c>
    </row>
    <row r="160" spans="1:6">
      <c r="A160" s="64">
        <v>130</v>
      </c>
      <c r="B160" s="65"/>
      <c r="C160" s="69" t="s">
        <v>73</v>
      </c>
      <c r="D160" s="72" t="s">
        <v>219</v>
      </c>
      <c r="E160" s="43"/>
      <c r="F160" s="72" t="s">
        <v>428</v>
      </c>
    </row>
    <row r="161" spans="1:8">
      <c r="A161" s="64">
        <v>131</v>
      </c>
      <c r="B161" s="65"/>
      <c r="C161" s="69" t="s">
        <v>220</v>
      </c>
      <c r="D161" s="72" t="s">
        <v>221</v>
      </c>
      <c r="E161" s="43"/>
      <c r="F161" s="72" t="s">
        <v>429</v>
      </c>
    </row>
    <row r="162" spans="1:8">
      <c r="A162" s="64">
        <v>132</v>
      </c>
      <c r="B162" s="65"/>
      <c r="C162" s="69" t="s">
        <v>222</v>
      </c>
      <c r="D162" s="72" t="s">
        <v>223</v>
      </c>
      <c r="E162" s="43"/>
      <c r="F162" s="72" t="s">
        <v>430</v>
      </c>
    </row>
    <row r="163" spans="1:8">
      <c r="A163" s="64">
        <v>133</v>
      </c>
      <c r="B163" s="65"/>
      <c r="C163" s="69" t="s">
        <v>224</v>
      </c>
      <c r="D163" s="72"/>
      <c r="E163" s="72"/>
      <c r="F163" s="43"/>
    </row>
    <row r="164" spans="1:8">
      <c r="A164" s="64">
        <v>134</v>
      </c>
      <c r="B164" s="65"/>
      <c r="C164" s="69"/>
      <c r="D164" s="72"/>
      <c r="E164" s="72"/>
      <c r="F164" s="43"/>
    </row>
    <row r="165" spans="1:8">
      <c r="A165" s="64">
        <v>135</v>
      </c>
      <c r="B165" s="65"/>
      <c r="C165" s="69" t="s">
        <v>225</v>
      </c>
      <c r="D165" s="72"/>
      <c r="E165" s="43"/>
      <c r="F165" s="43"/>
    </row>
    <row r="166" spans="1:8">
      <c r="A166" s="64">
        <v>136</v>
      </c>
      <c r="B166" s="65"/>
      <c r="C166" s="69"/>
      <c r="D166" s="72"/>
      <c r="E166" s="43"/>
      <c r="F166" s="43"/>
    </row>
    <row r="167" spans="1:8">
      <c r="A167" s="64">
        <v>137</v>
      </c>
      <c r="B167" s="65"/>
      <c r="C167" s="69" t="s">
        <v>226</v>
      </c>
      <c r="D167" s="83" t="s">
        <v>227</v>
      </c>
      <c r="E167" s="43"/>
      <c r="F167" s="83" t="s">
        <v>227</v>
      </c>
    </row>
    <row r="168" spans="1:8">
      <c r="A168" s="64">
        <v>138</v>
      </c>
      <c r="B168" s="65"/>
      <c r="C168" s="69" t="s">
        <v>228</v>
      </c>
      <c r="D168" s="83" t="s">
        <v>229</v>
      </c>
      <c r="E168" s="43"/>
      <c r="F168" s="83" t="s">
        <v>229</v>
      </c>
    </row>
    <row r="169" spans="1:8">
      <c r="A169" s="64">
        <v>139</v>
      </c>
      <c r="B169" s="65"/>
      <c r="C169" s="69" t="s">
        <v>230</v>
      </c>
      <c r="D169" s="72"/>
      <c r="E169" s="43"/>
      <c r="F169" s="43"/>
    </row>
    <row r="170" spans="1:8">
      <c r="A170" s="64">
        <v>140</v>
      </c>
      <c r="B170" s="65"/>
      <c r="C170" s="69"/>
      <c r="D170" s="72"/>
      <c r="E170" s="65"/>
      <c r="F170" s="43"/>
    </row>
    <row r="171" spans="1:8">
      <c r="A171" s="64">
        <v>141</v>
      </c>
      <c r="B171" s="69"/>
      <c r="C171" s="84" t="s">
        <v>231</v>
      </c>
      <c r="D171" s="85" t="s">
        <v>62</v>
      </c>
      <c r="E171" s="72"/>
      <c r="F171" s="86" t="s">
        <v>62</v>
      </c>
    </row>
    <row r="172" spans="1:8">
      <c r="A172" s="64">
        <v>142</v>
      </c>
      <c r="B172" s="69"/>
      <c r="C172" s="69" t="s">
        <v>232</v>
      </c>
      <c r="D172" s="72" t="s">
        <v>233</v>
      </c>
      <c r="E172" s="72"/>
      <c r="F172" s="83" t="s">
        <v>555</v>
      </c>
      <c r="H172" s="52"/>
    </row>
    <row r="173" spans="1:8">
      <c r="A173" s="64">
        <v>143</v>
      </c>
      <c r="B173" s="65"/>
      <c r="C173" s="69"/>
      <c r="D173" s="72"/>
      <c r="E173" s="72"/>
      <c r="F173" s="87"/>
    </row>
    <row r="174" spans="1:8">
      <c r="A174" s="64">
        <v>144</v>
      </c>
      <c r="B174" s="69"/>
      <c r="C174" s="69" t="s">
        <v>234</v>
      </c>
      <c r="D174" s="72" t="s">
        <v>235</v>
      </c>
      <c r="E174" s="72"/>
      <c r="F174" s="87" t="s">
        <v>431</v>
      </c>
    </row>
    <row r="175" spans="1:8">
      <c r="A175" s="64">
        <v>145</v>
      </c>
      <c r="B175" s="69"/>
      <c r="C175" s="69"/>
      <c r="D175" s="72"/>
      <c r="E175" s="72"/>
      <c r="F175" s="87"/>
    </row>
    <row r="176" spans="1:8">
      <c r="A176" s="64">
        <v>146</v>
      </c>
      <c r="B176" s="69"/>
      <c r="C176" s="84" t="s">
        <v>236</v>
      </c>
      <c r="D176" s="85" t="s">
        <v>62</v>
      </c>
      <c r="E176" s="72"/>
      <c r="F176" s="86" t="s">
        <v>62</v>
      </c>
    </row>
    <row r="177" spans="1:6">
      <c r="A177" s="64">
        <v>147</v>
      </c>
      <c r="B177" s="69"/>
      <c r="C177" s="69" t="s">
        <v>237</v>
      </c>
      <c r="D177" s="72" t="s">
        <v>238</v>
      </c>
      <c r="E177" s="69"/>
      <c r="F177" s="87" t="s">
        <v>432</v>
      </c>
    </row>
    <row r="178" spans="1:6">
      <c r="A178" s="64">
        <v>148</v>
      </c>
      <c r="B178" s="69"/>
      <c r="C178" s="69" t="s">
        <v>239</v>
      </c>
      <c r="D178" s="72" t="s">
        <v>240</v>
      </c>
      <c r="E178" s="72"/>
      <c r="F178" s="87" t="s">
        <v>433</v>
      </c>
    </row>
    <row r="179" spans="1:6">
      <c r="A179" s="64">
        <v>149</v>
      </c>
      <c r="B179" s="69"/>
      <c r="C179" s="69" t="s">
        <v>241</v>
      </c>
      <c r="D179" s="72" t="s">
        <v>242</v>
      </c>
      <c r="E179" s="72"/>
      <c r="F179" s="87" t="s">
        <v>434</v>
      </c>
    </row>
    <row r="180" spans="1:6">
      <c r="A180" s="64">
        <v>150</v>
      </c>
      <c r="B180" s="69"/>
      <c r="C180" s="69" t="s">
        <v>243</v>
      </c>
      <c r="D180" s="72" t="s">
        <v>244</v>
      </c>
      <c r="E180" s="72"/>
      <c r="F180" s="87" t="s">
        <v>435</v>
      </c>
    </row>
    <row r="181" spans="1:6">
      <c r="A181" s="64">
        <v>151</v>
      </c>
      <c r="B181" s="69"/>
      <c r="C181" s="88" t="s">
        <v>245</v>
      </c>
      <c r="D181" s="69" t="s">
        <v>246</v>
      </c>
      <c r="E181" s="69"/>
      <c r="F181" s="69" t="s">
        <v>246</v>
      </c>
    </row>
    <row r="182" spans="1:6">
      <c r="A182" s="64">
        <v>152</v>
      </c>
      <c r="B182" s="65"/>
      <c r="C182" s="69"/>
      <c r="D182" s="72"/>
      <c r="E182" s="72"/>
      <c r="F182" s="87"/>
    </row>
    <row r="183" spans="1:6" ht="15.75" thickBot="1">
      <c r="A183" s="64">
        <v>153</v>
      </c>
      <c r="B183" s="65"/>
      <c r="C183" s="69"/>
      <c r="D183" s="70" t="s">
        <v>62</v>
      </c>
      <c r="E183" s="43"/>
      <c r="F183" s="89" t="s">
        <v>62</v>
      </c>
    </row>
    <row r="184" spans="1:6">
      <c r="A184" s="64">
        <v>154</v>
      </c>
      <c r="B184" s="65"/>
      <c r="C184" s="68" t="s">
        <v>247</v>
      </c>
      <c r="D184" s="90" t="s">
        <v>248</v>
      </c>
      <c r="E184" s="43"/>
      <c r="F184" s="90" t="s">
        <v>436</v>
      </c>
    </row>
    <row r="185" spans="1:6">
      <c r="A185" s="64">
        <v>155</v>
      </c>
      <c r="B185" s="65"/>
      <c r="C185" s="68" t="s">
        <v>249</v>
      </c>
      <c r="D185" s="91" t="s">
        <v>240</v>
      </c>
      <c r="E185" s="43"/>
      <c r="F185" s="92" t="s">
        <v>433</v>
      </c>
    </row>
    <row r="186" spans="1:6">
      <c r="A186" s="64">
        <v>156</v>
      </c>
      <c r="B186" s="65"/>
      <c r="C186" s="88" t="s">
        <v>250</v>
      </c>
      <c r="D186" s="91" t="s">
        <v>251</v>
      </c>
      <c r="E186" s="43"/>
      <c r="F186" s="92" t="s">
        <v>251</v>
      </c>
    </row>
    <row r="187" spans="1:6">
      <c r="A187" s="64">
        <v>157</v>
      </c>
      <c r="B187" s="65"/>
      <c r="C187" s="69" t="s">
        <v>252</v>
      </c>
      <c r="D187" s="65"/>
      <c r="E187" s="43"/>
      <c r="F187" s="43"/>
    </row>
    <row r="188" spans="1:6">
      <c r="A188" s="43"/>
      <c r="B188" s="43"/>
      <c r="C188" s="43"/>
      <c r="D188" s="43"/>
      <c r="E188" s="43"/>
      <c r="F188" s="43"/>
    </row>
    <row r="189" spans="1:6">
      <c r="A189" s="43"/>
      <c r="B189" s="43" t="s">
        <v>253</v>
      </c>
      <c r="C189" s="43"/>
      <c r="D189" s="43"/>
      <c r="E189" s="43"/>
      <c r="F189" s="43"/>
    </row>
    <row r="190" spans="1:6">
      <c r="A190" s="43"/>
      <c r="B190" s="43"/>
      <c r="C190" s="93" t="s">
        <v>254</v>
      </c>
      <c r="D190" s="43"/>
      <c r="E190" s="43"/>
      <c r="F190" s="43"/>
    </row>
    <row r="191" spans="1:6">
      <c r="A191" s="43"/>
      <c r="B191" s="43"/>
      <c r="C191" s="93"/>
      <c r="D191" s="43"/>
      <c r="E191" s="43"/>
      <c r="F191" s="43"/>
    </row>
    <row r="192" spans="1:6">
      <c r="A192" s="43"/>
      <c r="B192" s="43"/>
      <c r="C192" s="43" t="s">
        <v>255</v>
      </c>
      <c r="D192" s="43"/>
      <c r="E192" s="43"/>
      <c r="F192" s="43"/>
    </row>
    <row r="193" spans="1:6">
      <c r="A193" s="43"/>
      <c r="B193" s="43"/>
      <c r="C193" s="43"/>
      <c r="D193" s="43"/>
      <c r="E193" s="43"/>
      <c r="F193" s="43"/>
    </row>
    <row r="194" spans="1:6">
      <c r="A194" s="43"/>
      <c r="B194" s="43"/>
      <c r="C194" s="43" t="s">
        <v>256</v>
      </c>
      <c r="D194" s="43"/>
      <c r="E194" s="43"/>
      <c r="F194" s="43"/>
    </row>
  </sheetData>
  <mergeCells count="3">
    <mergeCell ref="A117:F117"/>
    <mergeCell ref="A1:F1"/>
    <mergeCell ref="A2:F2"/>
  </mergeCells>
  <pageMargins left="0.7" right="0.7" top="0.75" bottom="0.75" header="0.3" footer="0.3"/>
  <pageSetup scale="55" fitToHeight="3" orientation="portrait" verticalDpi="1200" r:id="rId1"/>
  <headerFooter>
    <oddHeader>&amp;L&amp;8 2016 BHP Attachment H Supplemental Supporting Schedules&amp;C&amp;"Arial MT,Bold"&amp;10ACTUAL SERVICE YEAR ATRR
BLACK HILLS POWER, INC.
SUPPORTING SCHEDULES&amp;R&amp;P of &amp;N</oddHeader>
  </headerFooter>
  <rowBreaks count="2" manualBreakCount="2">
    <brk id="61" max="16383" man="1"/>
    <brk id="1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6B8D-F7E2-4DFC-BB96-9F3C5B835AF7}">
  <sheetPr>
    <pageSetUpPr fitToPage="1"/>
  </sheetPr>
  <dimension ref="A1:R64"/>
  <sheetViews>
    <sheetView topLeftCell="C1" workbookViewId="0">
      <selection activeCell="D29" sqref="D29"/>
    </sheetView>
  </sheetViews>
  <sheetFormatPr defaultColWidth="8.88671875" defaultRowHeight="15"/>
  <cols>
    <col min="1" max="1" width="8.88671875" style="238" hidden="1" customWidth="1"/>
    <col min="2" max="2" width="8.88671875" style="238" customWidth="1"/>
    <col min="3" max="3" width="65.109375" style="238" bestFit="1" customWidth="1"/>
    <col min="4" max="4" width="12.88671875" style="238" bestFit="1" customWidth="1"/>
    <col min="5" max="5" width="9.6640625" style="238" customWidth="1"/>
    <col min="6" max="6" width="11.88671875" style="238" customWidth="1"/>
    <col min="7" max="7" width="15.109375" style="238" bestFit="1" customWidth="1"/>
    <col min="8" max="8" width="11.88671875" style="238" customWidth="1"/>
    <col min="9" max="9" width="10.88671875" style="238" bestFit="1" customWidth="1"/>
    <col min="10" max="10" width="15.109375" style="238" customWidth="1"/>
    <col min="11" max="11" width="13.21875" style="238" customWidth="1"/>
    <col min="12" max="12" width="8.88671875" style="238"/>
    <col min="13" max="13" width="12.44140625" style="238" bestFit="1" customWidth="1"/>
    <col min="14" max="14" width="13.109375" style="238" customWidth="1"/>
    <col min="15" max="15" width="12.109375" style="238" customWidth="1"/>
    <col min="16" max="16" width="12.44140625" style="238" bestFit="1" customWidth="1"/>
    <col min="17" max="17" width="8.88671875" style="238"/>
    <col min="18" max="18" width="17" style="238" customWidth="1"/>
    <col min="19" max="16384" width="8.88671875" style="238"/>
  </cols>
  <sheetData>
    <row r="1" spans="2:18">
      <c r="H1" s="239" t="s">
        <v>466</v>
      </c>
    </row>
    <row r="2" spans="2:18">
      <c r="H2" s="239"/>
    </row>
    <row r="3" spans="2:18">
      <c r="B3" s="296" t="s">
        <v>467</v>
      </c>
      <c r="C3" s="296"/>
      <c r="D3" s="296"/>
      <c r="E3" s="296"/>
      <c r="F3" s="296"/>
      <c r="G3" s="296"/>
      <c r="H3" s="296"/>
      <c r="I3" s="296"/>
      <c r="J3" s="296"/>
      <c r="K3" s="296"/>
      <c r="L3" s="296"/>
      <c r="M3" s="296"/>
      <c r="N3" s="296"/>
      <c r="O3" s="296"/>
      <c r="P3" s="296"/>
      <c r="Q3" s="296"/>
      <c r="R3" s="296"/>
    </row>
    <row r="4" spans="2:18">
      <c r="B4" s="296" t="s">
        <v>2</v>
      </c>
      <c r="C4" s="296"/>
      <c r="D4" s="296"/>
      <c r="E4" s="296"/>
      <c r="F4" s="296"/>
      <c r="G4" s="296"/>
      <c r="H4" s="296"/>
      <c r="I4" s="296"/>
      <c r="J4" s="296"/>
      <c r="K4" s="296"/>
      <c r="L4" s="296"/>
      <c r="M4" s="296"/>
      <c r="N4" s="296"/>
      <c r="O4" s="296"/>
      <c r="P4" s="296"/>
      <c r="Q4" s="296"/>
      <c r="R4" s="296"/>
    </row>
    <row r="5" spans="2:18">
      <c r="B5" s="297" t="s">
        <v>468</v>
      </c>
      <c r="C5" s="297"/>
      <c r="D5" s="297"/>
      <c r="E5" s="297"/>
      <c r="F5" s="297"/>
      <c r="G5" s="297"/>
      <c r="H5" s="297"/>
      <c r="I5" s="241">
        <v>2025</v>
      </c>
      <c r="J5" s="242"/>
      <c r="K5" s="242"/>
      <c r="L5" s="242"/>
      <c r="M5" s="242"/>
      <c r="N5" s="242"/>
      <c r="O5" s="242"/>
      <c r="P5" s="242"/>
      <c r="Q5" s="242"/>
      <c r="R5" s="242"/>
    </row>
    <row r="6" spans="2:18">
      <c r="B6" s="242"/>
      <c r="C6" s="242"/>
      <c r="D6" s="242"/>
      <c r="E6" s="242"/>
      <c r="F6" s="242"/>
      <c r="G6" s="242"/>
      <c r="H6" s="242"/>
      <c r="I6" s="242"/>
      <c r="J6" s="242"/>
      <c r="K6" s="242"/>
      <c r="L6" s="11"/>
      <c r="M6" s="240"/>
      <c r="N6" s="240"/>
      <c r="O6" s="240"/>
      <c r="P6" s="242"/>
      <c r="Q6" s="240"/>
      <c r="R6" s="240"/>
    </row>
    <row r="7" spans="2:18">
      <c r="B7" s="240"/>
      <c r="C7" s="240"/>
      <c r="D7" s="240"/>
      <c r="E7" s="240"/>
      <c r="F7" s="240"/>
      <c r="G7" s="243"/>
      <c r="H7" s="243"/>
      <c r="I7" s="243"/>
      <c r="J7" s="243"/>
      <c r="K7" s="240"/>
      <c r="L7" s="12"/>
      <c r="M7" s="243"/>
      <c r="N7" s="243"/>
      <c r="O7" s="243"/>
      <c r="P7" s="243"/>
      <c r="Q7" s="244"/>
      <c r="R7" s="244"/>
    </row>
    <row r="8" spans="2:18">
      <c r="B8" s="240"/>
      <c r="C8" s="245"/>
      <c r="D8" s="245"/>
      <c r="E8" s="245"/>
      <c r="F8" s="245"/>
      <c r="G8" s="246">
        <v>45627</v>
      </c>
      <c r="H8" s="247" t="s">
        <v>575</v>
      </c>
      <c r="I8" s="247" t="s">
        <v>575</v>
      </c>
      <c r="J8" s="246">
        <v>45992</v>
      </c>
      <c r="K8" s="248"/>
      <c r="L8" s="249"/>
      <c r="M8" s="246">
        <f>+G8</f>
        <v>45627</v>
      </c>
      <c r="N8" s="246" t="str">
        <f>+H8</f>
        <v>2025</v>
      </c>
      <c r="O8" s="247" t="str">
        <f>I8</f>
        <v>2025</v>
      </c>
      <c r="P8" s="246">
        <f>J8</f>
        <v>45992</v>
      </c>
      <c r="Q8" s="244"/>
      <c r="R8" s="244"/>
    </row>
    <row r="9" spans="2:18" ht="15.75" thickBot="1">
      <c r="B9" s="250" t="s">
        <v>5</v>
      </c>
      <c r="C9" s="251" t="s">
        <v>22</v>
      </c>
      <c r="D9" s="251" t="s">
        <v>469</v>
      </c>
      <c r="E9" s="251" t="s">
        <v>470</v>
      </c>
      <c r="F9" s="251" t="s">
        <v>471</v>
      </c>
      <c r="G9" s="251" t="s">
        <v>23</v>
      </c>
      <c r="H9" s="251" t="s">
        <v>472</v>
      </c>
      <c r="I9" s="251" t="s">
        <v>375</v>
      </c>
      <c r="J9" s="251" t="s">
        <v>386</v>
      </c>
      <c r="K9" s="298" t="s">
        <v>473</v>
      </c>
      <c r="L9" s="298"/>
      <c r="M9" s="251" t="s">
        <v>474</v>
      </c>
      <c r="N9" s="251" t="s">
        <v>475</v>
      </c>
      <c r="O9" s="251" t="s">
        <v>63</v>
      </c>
      <c r="P9" s="251" t="s">
        <v>476</v>
      </c>
      <c r="Q9" s="251" t="s">
        <v>477</v>
      </c>
      <c r="R9" s="251" t="s">
        <v>478</v>
      </c>
    </row>
    <row r="10" spans="2:18">
      <c r="B10" s="243"/>
      <c r="C10" s="243"/>
      <c r="D10" s="243"/>
      <c r="E10" s="243"/>
      <c r="F10" s="243"/>
      <c r="G10" s="245"/>
      <c r="H10" s="245"/>
      <c r="I10" s="245"/>
      <c r="J10" s="245"/>
      <c r="K10" s="252"/>
      <c r="L10" s="13"/>
      <c r="M10" s="252"/>
      <c r="N10" s="252"/>
      <c r="O10" s="245"/>
      <c r="P10" s="252"/>
      <c r="Q10" s="245"/>
      <c r="R10" s="245"/>
    </row>
    <row r="11" spans="2:18" ht="54" customHeight="1">
      <c r="B11" s="253" t="s">
        <v>479</v>
      </c>
      <c r="C11" s="253" t="s">
        <v>480</v>
      </c>
      <c r="D11" s="253" t="s">
        <v>481</v>
      </c>
      <c r="E11" s="254" t="s">
        <v>25</v>
      </c>
      <c r="F11" s="254" t="s">
        <v>482</v>
      </c>
      <c r="G11" s="254" t="s">
        <v>483</v>
      </c>
      <c r="H11" s="254" t="s">
        <v>484</v>
      </c>
      <c r="I11" s="254" t="s">
        <v>485</v>
      </c>
      <c r="J11" s="254" t="s">
        <v>486</v>
      </c>
      <c r="K11" s="299" t="s">
        <v>487</v>
      </c>
      <c r="L11" s="299"/>
      <c r="M11" s="254" t="s">
        <v>488</v>
      </c>
      <c r="N11" s="254" t="s">
        <v>489</v>
      </c>
      <c r="O11" s="254" t="s">
        <v>490</v>
      </c>
      <c r="P11" s="254" t="s">
        <v>491</v>
      </c>
      <c r="Q11" s="254" t="s">
        <v>492</v>
      </c>
      <c r="R11" s="254" t="s">
        <v>493</v>
      </c>
    </row>
    <row r="12" spans="2:18">
      <c r="B12" s="252"/>
      <c r="C12" s="252"/>
      <c r="D12" s="252"/>
      <c r="E12" s="252"/>
      <c r="F12" s="252"/>
      <c r="G12" s="255"/>
      <c r="H12" s="255"/>
      <c r="I12" s="255"/>
      <c r="J12" s="255"/>
      <c r="K12" s="245"/>
      <c r="L12" s="245"/>
      <c r="M12" s="255"/>
      <c r="N12" s="255"/>
      <c r="O12" s="255"/>
      <c r="P12" s="255"/>
      <c r="Q12" s="255"/>
      <c r="R12" s="255"/>
    </row>
    <row r="13" spans="2:18">
      <c r="B13" s="256">
        <v>1</v>
      </c>
      <c r="C13" s="300" t="s">
        <v>494</v>
      </c>
      <c r="D13" s="301"/>
      <c r="E13" s="301"/>
      <c r="F13" s="301"/>
      <c r="G13" s="301"/>
      <c r="H13" s="301"/>
      <c r="I13" s="301"/>
      <c r="J13" s="301"/>
      <c r="K13" s="301"/>
      <c r="L13" s="301"/>
      <c r="M13" s="301"/>
      <c r="N13" s="301"/>
      <c r="O13" s="301"/>
      <c r="P13" s="301"/>
      <c r="Q13" s="301"/>
      <c r="R13" s="301"/>
    </row>
    <row r="14" spans="2:18">
      <c r="B14" s="256">
        <f>B13+1</f>
        <v>2</v>
      </c>
      <c r="C14" s="257" t="s">
        <v>495</v>
      </c>
      <c r="D14" s="257" t="s">
        <v>496</v>
      </c>
      <c r="E14" s="258" t="s">
        <v>497</v>
      </c>
      <c r="F14" s="258"/>
      <c r="G14" s="32">
        <v>780821.4273417769</v>
      </c>
      <c r="H14" s="32"/>
      <c r="I14" s="32">
        <v>-16385.498227848671</v>
      </c>
      <c r="J14" s="32">
        <v>764435.92911392823</v>
      </c>
      <c r="K14" s="259" t="s">
        <v>498</v>
      </c>
      <c r="L14" s="14">
        <v>0</v>
      </c>
      <c r="M14" s="15">
        <f t="shared" ref="M14:P15" si="0">G14*$L14</f>
        <v>0</v>
      </c>
      <c r="N14" s="15">
        <f t="shared" si="0"/>
        <v>0</v>
      </c>
      <c r="O14" s="15">
        <f t="shared" si="0"/>
        <v>0</v>
      </c>
      <c r="P14" s="15">
        <f t="shared" si="0"/>
        <v>0</v>
      </c>
      <c r="Q14" s="260" t="s">
        <v>499</v>
      </c>
      <c r="R14" s="16" t="s">
        <v>500</v>
      </c>
    </row>
    <row r="15" spans="2:18">
      <c r="B15" s="256">
        <f>B14+1</f>
        <v>3</v>
      </c>
      <c r="C15" s="257" t="s">
        <v>501</v>
      </c>
      <c r="D15" s="261"/>
      <c r="E15" s="257"/>
      <c r="F15" s="257"/>
      <c r="G15" s="23"/>
      <c r="H15" s="23"/>
      <c r="I15" s="23"/>
      <c r="J15" s="23"/>
      <c r="K15" s="262"/>
      <c r="L15" s="263"/>
      <c r="M15" s="264">
        <f t="shared" si="0"/>
        <v>0</v>
      </c>
      <c r="N15" s="264">
        <f t="shared" si="0"/>
        <v>0</v>
      </c>
      <c r="O15" s="264">
        <f t="shared" si="0"/>
        <v>0</v>
      </c>
      <c r="P15" s="264">
        <f t="shared" si="0"/>
        <v>0</v>
      </c>
      <c r="Q15" s="262"/>
      <c r="R15" s="262"/>
    </row>
    <row r="16" spans="2:18">
      <c r="B16" s="256">
        <v>50</v>
      </c>
      <c r="C16" s="265" t="s">
        <v>502</v>
      </c>
      <c r="D16" s="265"/>
      <c r="E16" s="265"/>
      <c r="F16" s="265"/>
      <c r="G16" s="17">
        <f>SUM(G14:G15)</f>
        <v>780821.4273417769</v>
      </c>
      <c r="H16" s="17">
        <f>SUM(H14:H15)</f>
        <v>0</v>
      </c>
      <c r="I16" s="17">
        <f>SUM(I14:I15)</f>
        <v>-16385.498227848671</v>
      </c>
      <c r="J16" s="17">
        <f>SUM(J14:J15)</f>
        <v>764435.92911392823</v>
      </c>
      <c r="K16" s="252"/>
      <c r="L16" s="13"/>
      <c r="M16" s="17">
        <f>SUM(M14:M15)</f>
        <v>0</v>
      </c>
      <c r="N16" s="17">
        <f>SUM(N14:N15)</f>
        <v>0</v>
      </c>
      <c r="O16" s="17">
        <f>SUM(O14:O15)</f>
        <v>0</v>
      </c>
      <c r="P16" s="17">
        <f>SUM(P14:P15)</f>
        <v>0</v>
      </c>
      <c r="Q16" s="18"/>
      <c r="R16" s="18"/>
    </row>
    <row r="17" spans="2:18">
      <c r="B17" s="256"/>
      <c r="C17" s="265"/>
      <c r="D17" s="265"/>
      <c r="E17" s="265"/>
      <c r="F17" s="265"/>
      <c r="G17" s="19"/>
      <c r="H17" s="19"/>
      <c r="I17" s="19"/>
      <c r="J17" s="19"/>
      <c r="K17" s="252"/>
      <c r="L17" s="13"/>
      <c r="M17" s="19"/>
      <c r="N17" s="19"/>
      <c r="O17" s="19"/>
      <c r="P17" s="19"/>
      <c r="Q17" s="18"/>
      <c r="R17" s="18"/>
    </row>
    <row r="18" spans="2:18">
      <c r="B18" s="256">
        <v>51</v>
      </c>
      <c r="C18" s="257" t="s">
        <v>503</v>
      </c>
      <c r="D18" s="257" t="s">
        <v>496</v>
      </c>
      <c r="E18" s="258">
        <v>283</v>
      </c>
      <c r="F18" s="266"/>
      <c r="G18" s="32">
        <f>-G14*0.21</f>
        <v>-163972.49974177315</v>
      </c>
      <c r="H18" s="32">
        <f>J18-G18</f>
        <v>3440.9546278482303</v>
      </c>
      <c r="I18" s="32">
        <v>0</v>
      </c>
      <c r="J18" s="32">
        <f>-J14*0.21</f>
        <v>-160531.54511392492</v>
      </c>
      <c r="K18" s="259" t="s">
        <v>498</v>
      </c>
      <c r="L18" s="14">
        <v>0</v>
      </c>
      <c r="M18" s="15">
        <f t="shared" ref="M18:P19" si="1">G18*$L18</f>
        <v>0</v>
      </c>
      <c r="N18" s="15">
        <f t="shared" si="1"/>
        <v>0</v>
      </c>
      <c r="O18" s="15">
        <f t="shared" si="1"/>
        <v>0</v>
      </c>
      <c r="P18" s="15">
        <f t="shared" si="1"/>
        <v>0</v>
      </c>
      <c r="Q18" s="260" t="s">
        <v>499</v>
      </c>
      <c r="R18" s="16" t="s">
        <v>500</v>
      </c>
    </row>
    <row r="19" spans="2:18">
      <c r="B19" s="256">
        <v>52</v>
      </c>
      <c r="C19" s="257" t="s">
        <v>501</v>
      </c>
      <c r="D19" s="261"/>
      <c r="E19" s="257"/>
      <c r="F19" s="267"/>
      <c r="G19" s="268"/>
      <c r="H19" s="269"/>
      <c r="I19" s="269"/>
      <c r="J19" s="269"/>
      <c r="K19" s="269"/>
      <c r="L19" s="262"/>
      <c r="M19" s="264">
        <f t="shared" si="1"/>
        <v>0</v>
      </c>
      <c r="N19" s="264">
        <f t="shared" si="1"/>
        <v>0</v>
      </c>
      <c r="O19" s="264">
        <f t="shared" si="1"/>
        <v>0</v>
      </c>
      <c r="P19" s="264">
        <f t="shared" si="1"/>
        <v>0</v>
      </c>
      <c r="Q19" s="262"/>
      <c r="R19" s="262"/>
    </row>
    <row r="20" spans="2:18">
      <c r="B20" s="256">
        <v>150</v>
      </c>
      <c r="C20" s="265" t="s">
        <v>504</v>
      </c>
      <c r="D20" s="265"/>
      <c r="E20" s="265"/>
      <c r="F20" s="265"/>
      <c r="G20" s="19">
        <f>SUM(G18:G19)</f>
        <v>-163972.49974177315</v>
      </c>
      <c r="H20" s="19">
        <f>SUM(H18:H19)</f>
        <v>3440.9546278482303</v>
      </c>
      <c r="I20" s="19">
        <f>SUM(I18:I19)</f>
        <v>0</v>
      </c>
      <c r="J20" s="19">
        <f>SUM(J18:J19)</f>
        <v>-160531.54511392492</v>
      </c>
      <c r="K20" s="252"/>
      <c r="L20" s="13"/>
      <c r="M20" s="19">
        <f>SUM(M18:M19)</f>
        <v>0</v>
      </c>
      <c r="N20" s="19">
        <f>SUM(N18:N19)</f>
        <v>0</v>
      </c>
      <c r="O20" s="19">
        <f>SUM(O18:O19)</f>
        <v>0</v>
      </c>
      <c r="P20" s="19">
        <f>SUM(P18:P19)</f>
        <v>0</v>
      </c>
      <c r="Q20" s="18"/>
      <c r="R20" s="18"/>
    </row>
    <row r="21" spans="2:18">
      <c r="B21" s="256">
        <v>151</v>
      </c>
      <c r="C21" s="265"/>
      <c r="D21" s="265"/>
      <c r="E21" s="265"/>
      <c r="F21" s="265"/>
      <c r="G21" s="19"/>
      <c r="H21" s="19"/>
      <c r="I21" s="19"/>
      <c r="J21" s="19"/>
      <c r="K21" s="252"/>
      <c r="L21" s="13"/>
      <c r="M21" s="19"/>
      <c r="N21" s="19"/>
      <c r="O21" s="19"/>
      <c r="P21" s="19"/>
      <c r="Q21" s="18"/>
      <c r="R21" s="18"/>
    </row>
    <row r="22" spans="2:18">
      <c r="B22" s="256">
        <v>152</v>
      </c>
      <c r="C22" s="265" t="s">
        <v>505</v>
      </c>
      <c r="D22" s="265"/>
      <c r="E22" s="265"/>
      <c r="F22" s="265"/>
      <c r="G22" s="19">
        <f>G16+G20</f>
        <v>616848.92760000378</v>
      </c>
      <c r="H22" s="19">
        <f>H16+H20</f>
        <v>3440.9546278482303</v>
      </c>
      <c r="I22" s="19">
        <f>I16+I20</f>
        <v>-16385.498227848671</v>
      </c>
      <c r="J22" s="19">
        <f>J16+J20</f>
        <v>603904.38400000334</v>
      </c>
      <c r="K22" s="252"/>
      <c r="L22" s="13"/>
      <c r="M22" s="19">
        <f>M16+M20</f>
        <v>0</v>
      </c>
      <c r="N22" s="19">
        <f>N16+N20</f>
        <v>0</v>
      </c>
      <c r="O22" s="19">
        <f>O16+O20</f>
        <v>0</v>
      </c>
      <c r="P22" s="19">
        <f>P16+P20</f>
        <v>0</v>
      </c>
      <c r="Q22" s="18"/>
      <c r="R22" s="18"/>
    </row>
    <row r="23" spans="2:18">
      <c r="B23" s="256"/>
      <c r="C23" s="265"/>
      <c r="D23" s="265"/>
      <c r="E23" s="265"/>
      <c r="F23" s="265"/>
      <c r="G23" s="19"/>
      <c r="H23" s="19"/>
      <c r="I23" s="19"/>
      <c r="J23" s="19"/>
      <c r="K23" s="252"/>
      <c r="L23" s="13"/>
      <c r="M23" s="19"/>
      <c r="N23" s="19"/>
      <c r="O23" s="19"/>
      <c r="P23" s="19"/>
      <c r="Q23" s="18"/>
      <c r="R23" s="18"/>
    </row>
    <row r="24" spans="2:18">
      <c r="B24" s="256">
        <v>200</v>
      </c>
      <c r="C24" s="300" t="s">
        <v>506</v>
      </c>
      <c r="D24" s="301"/>
      <c r="E24" s="301"/>
      <c r="F24" s="301"/>
      <c r="G24" s="301"/>
      <c r="H24" s="301"/>
      <c r="I24" s="301"/>
      <c r="J24" s="301"/>
      <c r="K24" s="301"/>
      <c r="L24" s="301"/>
      <c r="M24" s="301"/>
      <c r="N24" s="301"/>
      <c r="O24" s="301"/>
      <c r="P24" s="301"/>
      <c r="Q24" s="301"/>
      <c r="R24" s="301"/>
    </row>
    <row r="25" spans="2:18">
      <c r="B25" s="256">
        <f t="shared" ref="B25:B27" si="2">B24+1</f>
        <v>201</v>
      </c>
      <c r="C25" s="257" t="s">
        <v>507</v>
      </c>
      <c r="D25" s="257" t="s">
        <v>496</v>
      </c>
      <c r="E25" s="258" t="s">
        <v>508</v>
      </c>
      <c r="F25" s="258"/>
      <c r="G25" s="32">
        <v>-73520202.00999999</v>
      </c>
      <c r="H25" s="32">
        <v>1650499.3037974681</v>
      </c>
      <c r="I25" s="32">
        <v>129888.22620251775</v>
      </c>
      <c r="J25" s="32">
        <v>-71739814.480000004</v>
      </c>
      <c r="K25" s="260" t="s">
        <v>509</v>
      </c>
      <c r="L25" s="26">
        <v>0.1464</v>
      </c>
      <c r="M25" s="15">
        <f t="shared" ref="M25:P29" si="3">G25*$L25</f>
        <v>-10763357.574263999</v>
      </c>
      <c r="N25" s="15">
        <f t="shared" si="3"/>
        <v>241633.09807594932</v>
      </c>
      <c r="O25" s="15">
        <f t="shared" si="3"/>
        <v>19015.6363160486</v>
      </c>
      <c r="P25" s="15">
        <f t="shared" si="3"/>
        <v>-10502708.839872001</v>
      </c>
      <c r="Q25" s="260" t="s">
        <v>510</v>
      </c>
      <c r="R25" s="20" t="s">
        <v>511</v>
      </c>
    </row>
    <row r="26" spans="2:18">
      <c r="B26" s="256">
        <f t="shared" si="2"/>
        <v>202</v>
      </c>
      <c r="C26" s="257" t="s">
        <v>512</v>
      </c>
      <c r="D26" s="257" t="s">
        <v>496</v>
      </c>
      <c r="E26" s="258" t="s">
        <v>508</v>
      </c>
      <c r="F26" s="258"/>
      <c r="G26" s="32">
        <v>-9487891.1499999985</v>
      </c>
      <c r="H26" s="32">
        <v>503142.16455696203</v>
      </c>
      <c r="I26" s="32">
        <v>5684.1654430367053</v>
      </c>
      <c r="J26" s="32">
        <v>-8979064.8200000003</v>
      </c>
      <c r="K26" s="260" t="s">
        <v>509</v>
      </c>
      <c r="L26" s="26">
        <v>0.1464</v>
      </c>
      <c r="M26" s="15">
        <f t="shared" si="3"/>
        <v>-1389027.2643599999</v>
      </c>
      <c r="N26" s="15">
        <f t="shared" si="3"/>
        <v>73660.012891139238</v>
      </c>
      <c r="O26" s="15">
        <f t="shared" si="3"/>
        <v>832.1618208605737</v>
      </c>
      <c r="P26" s="15">
        <f t="shared" si="3"/>
        <v>-1314535.089648</v>
      </c>
      <c r="Q26" s="20" t="s">
        <v>510</v>
      </c>
      <c r="R26" s="21" t="s">
        <v>511</v>
      </c>
    </row>
    <row r="27" spans="2:18">
      <c r="B27" s="256">
        <f t="shared" si="2"/>
        <v>203</v>
      </c>
      <c r="C27" s="270" t="s">
        <v>513</v>
      </c>
      <c r="D27" s="271" t="s">
        <v>496</v>
      </c>
      <c r="E27" s="272" t="s">
        <v>508</v>
      </c>
      <c r="F27" s="258"/>
      <c r="G27" s="32"/>
      <c r="H27" s="32">
        <v>0</v>
      </c>
      <c r="I27" s="32"/>
      <c r="J27" s="32">
        <v>0</v>
      </c>
      <c r="K27" s="22" t="s">
        <v>514</v>
      </c>
      <c r="L27" s="26">
        <v>1</v>
      </c>
      <c r="M27" s="23">
        <f t="shared" si="3"/>
        <v>0</v>
      </c>
      <c r="N27" s="23">
        <f t="shared" si="3"/>
        <v>0</v>
      </c>
      <c r="O27" s="23">
        <f t="shared" si="3"/>
        <v>0</v>
      </c>
      <c r="P27" s="23">
        <f t="shared" si="3"/>
        <v>0</v>
      </c>
      <c r="Q27" s="24" t="s">
        <v>510</v>
      </c>
      <c r="R27" s="25" t="s">
        <v>515</v>
      </c>
    </row>
    <row r="28" spans="2:18">
      <c r="B28" s="273">
        <f>B27+1</f>
        <v>204</v>
      </c>
      <c r="C28" s="271" t="s">
        <v>516</v>
      </c>
      <c r="D28" s="274" t="s">
        <v>496</v>
      </c>
      <c r="E28" s="258"/>
      <c r="F28" s="258"/>
      <c r="G28" s="32">
        <v>-240260.28</v>
      </c>
      <c r="H28" s="32"/>
      <c r="I28" s="32">
        <v>-39746.01999999999</v>
      </c>
      <c r="J28" s="32">
        <v>-280006.3</v>
      </c>
      <c r="K28" s="260" t="s">
        <v>498</v>
      </c>
      <c r="L28" s="26">
        <v>0</v>
      </c>
      <c r="M28" s="23">
        <f t="shared" si="3"/>
        <v>0</v>
      </c>
      <c r="N28" s="23">
        <f t="shared" si="3"/>
        <v>0</v>
      </c>
      <c r="O28" s="23">
        <f t="shared" si="3"/>
        <v>0</v>
      </c>
      <c r="P28" s="23">
        <f t="shared" si="3"/>
        <v>0</v>
      </c>
      <c r="Q28" s="24" t="s">
        <v>499</v>
      </c>
      <c r="R28" s="16" t="s">
        <v>500</v>
      </c>
    </row>
    <row r="29" spans="2:18">
      <c r="B29" s="273">
        <f>B28+1</f>
        <v>205</v>
      </c>
      <c r="C29" s="257" t="s">
        <v>501</v>
      </c>
      <c r="D29" s="261"/>
      <c r="E29" s="257"/>
      <c r="F29" s="257"/>
      <c r="G29" s="23"/>
      <c r="H29" s="23"/>
      <c r="I29" s="23"/>
      <c r="J29" s="23"/>
      <c r="K29" s="262"/>
      <c r="L29" s="263"/>
      <c r="M29" s="275">
        <f t="shared" si="3"/>
        <v>0</v>
      </c>
      <c r="N29" s="275">
        <f t="shared" si="3"/>
        <v>0</v>
      </c>
      <c r="O29" s="275">
        <f t="shared" si="3"/>
        <v>0</v>
      </c>
      <c r="P29" s="275">
        <f t="shared" si="3"/>
        <v>0</v>
      </c>
      <c r="Q29" s="262"/>
      <c r="R29" s="262"/>
    </row>
    <row r="30" spans="2:18">
      <c r="B30" s="256">
        <v>299</v>
      </c>
      <c r="C30" s="265" t="s">
        <v>517</v>
      </c>
      <c r="D30" s="265"/>
      <c r="E30" s="265"/>
      <c r="F30" s="265"/>
      <c r="G30" s="17">
        <f>SUM(G25:G29)</f>
        <v>-83248353.439999998</v>
      </c>
      <c r="H30" s="17">
        <f>SUM(H25:H29)</f>
        <v>2153641.46835443</v>
      </c>
      <c r="I30" s="17">
        <f>SUM(I25:I29)</f>
        <v>95826.371645554464</v>
      </c>
      <c r="J30" s="17">
        <f>SUM(J25:J29)</f>
        <v>-80998885.600000009</v>
      </c>
      <c r="K30" s="252"/>
      <c r="L30" s="13"/>
      <c r="M30" s="17">
        <f>SUM(M25:M29)</f>
        <v>-12152384.838623999</v>
      </c>
      <c r="N30" s="17">
        <f>SUM(N25:N29)</f>
        <v>315293.11096708855</v>
      </c>
      <c r="O30" s="17">
        <f>SUM(O25:O29)</f>
        <v>19847.798136909172</v>
      </c>
      <c r="P30" s="17">
        <f>SUM(P25:P29)</f>
        <v>-11817243.92952</v>
      </c>
      <c r="Q30" s="18"/>
      <c r="R30" s="18"/>
    </row>
    <row r="31" spans="2:18">
      <c r="B31" s="256"/>
      <c r="C31" s="265"/>
      <c r="D31" s="265"/>
      <c r="E31" s="265"/>
      <c r="F31" s="265"/>
      <c r="G31" s="19"/>
      <c r="H31" s="19"/>
      <c r="I31" s="19"/>
      <c r="J31" s="19"/>
      <c r="K31" s="252"/>
      <c r="L31" s="13"/>
      <c r="M31" s="19"/>
      <c r="N31" s="19"/>
      <c r="O31" s="19"/>
      <c r="P31" s="19"/>
      <c r="Q31" s="18"/>
      <c r="R31" s="18"/>
    </row>
    <row r="32" spans="2:18">
      <c r="B32" s="256">
        <v>300</v>
      </c>
      <c r="C32" s="257" t="s">
        <v>518</v>
      </c>
      <c r="D32" s="257" t="s">
        <v>496</v>
      </c>
      <c r="E32" s="258">
        <v>190</v>
      </c>
      <c r="F32" s="258"/>
      <c r="G32" s="32">
        <v>17431699.563599996</v>
      </c>
      <c r="H32" s="32">
        <v>-452264.70835443033</v>
      </c>
      <c r="I32" s="32">
        <v>-28470.202245566434</v>
      </c>
      <c r="J32" s="32">
        <v>16950964.652999997</v>
      </c>
      <c r="K32" s="260" t="s">
        <v>509</v>
      </c>
      <c r="L32" s="26">
        <v>0.1464</v>
      </c>
      <c r="M32" s="15">
        <f t="shared" ref="M32:P35" si="4">G32*$L32</f>
        <v>2552000.8161110394</v>
      </c>
      <c r="N32" s="15">
        <f t="shared" si="4"/>
        <v>-66211.5533030886</v>
      </c>
      <c r="O32" s="15">
        <f t="shared" si="4"/>
        <v>-4168.0376087509258</v>
      </c>
      <c r="P32" s="15">
        <f t="shared" si="4"/>
        <v>2481621.2251991997</v>
      </c>
      <c r="Q32" s="260" t="s">
        <v>510</v>
      </c>
      <c r="R32" s="20" t="s">
        <v>511</v>
      </c>
    </row>
    <row r="33" spans="2:18">
      <c r="B33" s="256">
        <f>B32+1</f>
        <v>301</v>
      </c>
      <c r="C33" s="271" t="s">
        <v>519</v>
      </c>
      <c r="D33" s="257" t="s">
        <v>496</v>
      </c>
      <c r="E33" s="258">
        <v>190</v>
      </c>
      <c r="F33" s="258"/>
      <c r="G33" s="32">
        <v>0</v>
      </c>
      <c r="H33" s="32">
        <v>0</v>
      </c>
      <c r="I33" s="32">
        <v>0</v>
      </c>
      <c r="J33" s="32">
        <v>0</v>
      </c>
      <c r="K33" s="22" t="s">
        <v>520</v>
      </c>
      <c r="L33" s="26">
        <v>1</v>
      </c>
      <c r="M33" s="23">
        <f t="shared" si="4"/>
        <v>0</v>
      </c>
      <c r="N33" s="23">
        <f t="shared" si="4"/>
        <v>0</v>
      </c>
      <c r="O33" s="23">
        <f t="shared" si="4"/>
        <v>0</v>
      </c>
      <c r="P33" s="23">
        <f t="shared" si="4"/>
        <v>0</v>
      </c>
      <c r="Q33" s="24" t="s">
        <v>510</v>
      </c>
      <c r="R33" s="25" t="s">
        <v>515</v>
      </c>
    </row>
    <row r="34" spans="2:18">
      <c r="B34" s="273">
        <f>B33+1</f>
        <v>302</v>
      </c>
      <c r="C34" s="271" t="s">
        <v>521</v>
      </c>
      <c r="D34" s="271" t="s">
        <v>496</v>
      </c>
      <c r="E34" s="272">
        <v>190</v>
      </c>
      <c r="F34" s="258"/>
      <c r="G34" s="32">
        <v>50454.658799999997</v>
      </c>
      <c r="H34" s="32">
        <v>0</v>
      </c>
      <c r="I34" s="32">
        <v>8346.6641999999974</v>
      </c>
      <c r="J34" s="32">
        <v>58801.322999999997</v>
      </c>
      <c r="K34" s="260" t="s">
        <v>498</v>
      </c>
      <c r="L34" s="26">
        <v>0</v>
      </c>
      <c r="M34" s="23">
        <f t="shared" si="4"/>
        <v>0</v>
      </c>
      <c r="N34" s="23">
        <f t="shared" si="4"/>
        <v>0</v>
      </c>
      <c r="O34" s="23">
        <f t="shared" si="4"/>
        <v>0</v>
      </c>
      <c r="P34" s="23">
        <f t="shared" si="4"/>
        <v>0</v>
      </c>
      <c r="Q34" s="24" t="s">
        <v>499</v>
      </c>
      <c r="R34" s="16" t="s">
        <v>500</v>
      </c>
    </row>
    <row r="35" spans="2:18">
      <c r="B35" s="273">
        <f>B34+1</f>
        <v>303</v>
      </c>
      <c r="C35" s="257" t="s">
        <v>501</v>
      </c>
      <c r="D35" s="257"/>
      <c r="E35" s="257"/>
      <c r="F35" s="267"/>
      <c r="G35" s="268"/>
      <c r="H35" s="269"/>
      <c r="I35" s="269"/>
      <c r="J35" s="269"/>
      <c r="K35" s="269"/>
      <c r="L35" s="262"/>
      <c r="M35" s="264">
        <f t="shared" si="4"/>
        <v>0</v>
      </c>
      <c r="N35" s="264">
        <f t="shared" si="4"/>
        <v>0</v>
      </c>
      <c r="O35" s="264">
        <f t="shared" si="4"/>
        <v>0</v>
      </c>
      <c r="P35" s="264">
        <f t="shared" si="4"/>
        <v>0</v>
      </c>
      <c r="Q35" s="262"/>
      <c r="R35" s="262"/>
    </row>
    <row r="36" spans="2:18">
      <c r="B36" s="256">
        <v>350</v>
      </c>
      <c r="C36" s="265" t="s">
        <v>522</v>
      </c>
      <c r="D36" s="265"/>
      <c r="G36" s="19">
        <f>SUM(G32:G35)</f>
        <v>17482154.222399995</v>
      </c>
      <c r="H36" s="19">
        <f>SUM(H32:H35)</f>
        <v>-452264.70835443033</v>
      </c>
      <c r="I36" s="19">
        <f>SUM(I32:I35)</f>
        <v>-20123.538045566434</v>
      </c>
      <c r="J36" s="19">
        <f>SUM(J32:J35)</f>
        <v>17009765.975999996</v>
      </c>
      <c r="K36" s="252"/>
      <c r="L36" s="13"/>
      <c r="M36" s="19">
        <f>SUM(M32:M35)</f>
        <v>2552000.8161110394</v>
      </c>
      <c r="N36" s="19">
        <f>SUM(N32:N35)</f>
        <v>-66211.5533030886</v>
      </c>
      <c r="O36" s="19">
        <f>SUM(O32:O35)</f>
        <v>-4168.0376087509258</v>
      </c>
      <c r="P36" s="19">
        <f>SUM(P32:P35)</f>
        <v>2481621.2251991997</v>
      </c>
      <c r="Q36" s="18"/>
      <c r="R36" s="18"/>
    </row>
    <row r="37" spans="2:18">
      <c r="B37" s="256">
        <f>B36+1</f>
        <v>351</v>
      </c>
      <c r="C37" s="265"/>
      <c r="D37" s="265"/>
      <c r="G37" s="19"/>
      <c r="H37" s="19"/>
      <c r="I37" s="19"/>
      <c r="J37" s="19"/>
      <c r="K37" s="252"/>
      <c r="L37" s="13"/>
      <c r="M37" s="19"/>
      <c r="N37" s="19"/>
      <c r="O37" s="19"/>
      <c r="P37" s="19"/>
      <c r="Q37" s="18"/>
      <c r="R37" s="18"/>
    </row>
    <row r="38" spans="2:18">
      <c r="B38" s="256">
        <f>B37+1</f>
        <v>352</v>
      </c>
      <c r="C38" s="265" t="s">
        <v>523</v>
      </c>
      <c r="D38" s="265"/>
      <c r="E38" s="265"/>
      <c r="F38" s="265"/>
      <c r="G38" s="19">
        <f>G30+G36</f>
        <v>-65766199.217600003</v>
      </c>
      <c r="H38" s="19">
        <f>H30+H36</f>
        <v>1701376.7599999998</v>
      </c>
      <c r="I38" s="19">
        <f>I30+I36</f>
        <v>75702.833599988022</v>
      </c>
      <c r="J38" s="19">
        <f>J30+J36</f>
        <v>-63989119.624000013</v>
      </c>
      <c r="K38" s="252"/>
      <c r="L38" s="13"/>
      <c r="M38" s="19">
        <f>M30+M36</f>
        <v>-9600384.0225129593</v>
      </c>
      <c r="N38" s="19">
        <f>N30+N36</f>
        <v>249081.55766399996</v>
      </c>
      <c r="O38" s="19">
        <f>O30+O36</f>
        <v>15679.760528158247</v>
      </c>
      <c r="P38" s="19">
        <f>P30+P36</f>
        <v>-9335622.7043207996</v>
      </c>
      <c r="Q38" s="18"/>
      <c r="R38" s="18"/>
    </row>
    <row r="39" spans="2:18">
      <c r="B39" s="256"/>
      <c r="C39" s="265"/>
      <c r="D39" s="265"/>
      <c r="E39" s="265"/>
      <c r="F39" s="265"/>
      <c r="G39" s="19"/>
      <c r="H39" s="19"/>
      <c r="I39" s="19"/>
      <c r="J39" s="19"/>
      <c r="K39" s="252"/>
      <c r="L39" s="13"/>
      <c r="M39" s="19"/>
      <c r="N39" s="19"/>
      <c r="O39" s="19"/>
      <c r="P39" s="19"/>
      <c r="Q39" s="18"/>
      <c r="R39" s="18"/>
    </row>
    <row r="40" spans="2:18">
      <c r="B40" s="256">
        <v>353</v>
      </c>
      <c r="C40" s="300" t="s">
        <v>524</v>
      </c>
      <c r="D40" s="301"/>
      <c r="E40" s="301"/>
      <c r="F40" s="301"/>
      <c r="G40" s="301"/>
      <c r="H40" s="301"/>
      <c r="I40" s="301"/>
      <c r="J40" s="301"/>
      <c r="K40" s="301"/>
      <c r="L40" s="301"/>
      <c r="M40" s="301"/>
      <c r="N40" s="301"/>
      <c r="O40" s="301"/>
      <c r="P40" s="301"/>
      <c r="Q40" s="301"/>
      <c r="R40" s="301"/>
    </row>
    <row r="41" spans="2:18">
      <c r="B41" s="256">
        <f t="shared" ref="B41:B46" si="5">B40+1</f>
        <v>354</v>
      </c>
      <c r="C41" s="265"/>
      <c r="D41" s="265"/>
      <c r="E41" s="257"/>
      <c r="F41" s="265"/>
      <c r="G41" s="19"/>
      <c r="H41" s="19"/>
      <c r="I41" s="19"/>
      <c r="J41" s="19"/>
      <c r="K41" s="252"/>
      <c r="L41" s="13"/>
      <c r="M41" s="19"/>
      <c r="N41" s="19"/>
      <c r="O41" s="19"/>
      <c r="P41" s="19"/>
      <c r="Q41" s="18"/>
      <c r="R41" s="18"/>
    </row>
    <row r="42" spans="2:18">
      <c r="B42" s="256">
        <f t="shared" si="5"/>
        <v>355</v>
      </c>
      <c r="C42" s="276" t="s">
        <v>525</v>
      </c>
      <c r="D42" s="265"/>
      <c r="E42" s="265"/>
      <c r="F42" s="265"/>
      <c r="G42" s="19">
        <f>+G16+G30</f>
        <v>-82467532.012658224</v>
      </c>
      <c r="H42" s="19">
        <f>+H16+H30</f>
        <v>2153641.46835443</v>
      </c>
      <c r="I42" s="19">
        <f>+I16+I30</f>
        <v>79440.873417705792</v>
      </c>
      <c r="J42" s="19">
        <f>+J16+J30</f>
        <v>-80234449.670886084</v>
      </c>
      <c r="K42" s="27"/>
      <c r="L42" s="19"/>
      <c r="M42" s="19">
        <f>+M16+M30</f>
        <v>-12152384.838623999</v>
      </c>
      <c r="N42" s="19">
        <f>+N16+N30</f>
        <v>315293.11096708855</v>
      </c>
      <c r="O42" s="19">
        <f>+O16+O30</f>
        <v>19847.798136909172</v>
      </c>
      <c r="P42" s="19">
        <f>+P16+P30</f>
        <v>-11817243.92952</v>
      </c>
      <c r="Q42" s="18"/>
      <c r="R42" s="18"/>
    </row>
    <row r="43" spans="2:18">
      <c r="B43" s="256">
        <f t="shared" si="5"/>
        <v>356</v>
      </c>
      <c r="C43" s="265" t="s">
        <v>526</v>
      </c>
      <c r="D43" s="265"/>
      <c r="E43" s="265"/>
      <c r="F43" s="265"/>
      <c r="G43" s="28">
        <f>G20+G36</f>
        <v>17318181.722658221</v>
      </c>
      <c r="H43" s="28">
        <f>H20+H36</f>
        <v>-448823.7537265821</v>
      </c>
      <c r="I43" s="28">
        <f>I20+I36</f>
        <v>-20123.538045566434</v>
      </c>
      <c r="J43" s="28">
        <f>J20+J36</f>
        <v>16849234.430886071</v>
      </c>
      <c r="K43" s="29"/>
      <c r="L43" s="28"/>
      <c r="M43" s="28">
        <f>M20+M36</f>
        <v>2552000.8161110394</v>
      </c>
      <c r="N43" s="28">
        <f>N20+N36</f>
        <v>-66211.5533030886</v>
      </c>
      <c r="O43" s="28">
        <f>O20+O36</f>
        <v>-4168.0376087509258</v>
      </c>
      <c r="P43" s="28">
        <f>P20+P36</f>
        <v>2481621.2251991997</v>
      </c>
      <c r="Q43" s="18"/>
      <c r="R43" s="18"/>
    </row>
    <row r="44" spans="2:18">
      <c r="B44" s="256">
        <f t="shared" si="5"/>
        <v>357</v>
      </c>
      <c r="C44" s="265" t="s">
        <v>527</v>
      </c>
      <c r="D44" s="265"/>
      <c r="E44" s="265"/>
      <c r="F44" s="265"/>
      <c r="G44" s="19">
        <f>SUM(G42:G43)</f>
        <v>-65149350.290000007</v>
      </c>
      <c r="H44" s="19">
        <f>SUM(H42:H43)</f>
        <v>1704817.714627848</v>
      </c>
      <c r="I44" s="19">
        <f>SUM(I42:I43)</f>
        <v>59317.335372139358</v>
      </c>
      <c r="J44" s="19">
        <f>SUM(J42:J43)</f>
        <v>-63385215.24000001</v>
      </c>
      <c r="K44" s="27"/>
      <c r="L44" s="19"/>
      <c r="M44" s="19">
        <f>SUM(M42:M43)</f>
        <v>-9600384.0225129593</v>
      </c>
      <c r="N44" s="19">
        <f>SUM(N42:N43)</f>
        <v>249081.55766399996</v>
      </c>
      <c r="O44" s="19">
        <f>SUM(O42:O43)</f>
        <v>15679.760528158247</v>
      </c>
      <c r="P44" s="19">
        <f>SUM(P42:P43)</f>
        <v>-9335622.7043207996</v>
      </c>
      <c r="Q44" s="18"/>
      <c r="R44" s="18"/>
    </row>
    <row r="45" spans="2:18">
      <c r="B45" s="256">
        <f t="shared" si="5"/>
        <v>358</v>
      </c>
      <c r="C45" s="265" t="s">
        <v>528</v>
      </c>
      <c r="D45" s="265"/>
      <c r="E45" s="265"/>
      <c r="F45" s="265"/>
      <c r="G45" s="19"/>
      <c r="H45" s="19"/>
      <c r="I45" s="19"/>
      <c r="J45" s="19">
        <f>(J42+G42)/2</f>
        <v>-81350990.841772154</v>
      </c>
      <c r="K45" s="27"/>
      <c r="L45" s="19"/>
      <c r="M45" s="19"/>
      <c r="N45" s="19"/>
      <c r="O45" s="19"/>
      <c r="P45" s="19">
        <f>(P42+M42)/2</f>
        <v>-11984814.384071998</v>
      </c>
      <c r="R45" s="18"/>
    </row>
    <row r="46" spans="2:18" ht="15.75">
      <c r="B46" s="256">
        <f t="shared" si="5"/>
        <v>359</v>
      </c>
      <c r="C46" s="265" t="s">
        <v>529</v>
      </c>
      <c r="D46" s="265"/>
      <c r="E46" s="265"/>
      <c r="F46" s="265"/>
      <c r="G46" s="30"/>
      <c r="H46" s="30"/>
      <c r="I46" s="30"/>
      <c r="J46" s="277"/>
      <c r="K46" s="27"/>
      <c r="L46" s="19"/>
      <c r="M46" s="19"/>
      <c r="N46" s="19"/>
      <c r="O46" s="19"/>
      <c r="P46" s="31">
        <f>P44/J44</f>
        <v>0.14728391579917585</v>
      </c>
      <c r="R46" s="18"/>
    </row>
    <row r="47" spans="2:18" ht="15.75">
      <c r="B47" s="256"/>
      <c r="C47" s="265"/>
      <c r="D47" s="265"/>
      <c r="E47" s="265"/>
      <c r="F47" s="265"/>
      <c r="G47"/>
      <c r="H47"/>
      <c r="I47"/>
      <c r="J47"/>
      <c r="K47" s="27"/>
      <c r="L47" s="19"/>
      <c r="M47" s="19"/>
      <c r="N47" s="19"/>
      <c r="O47" s="19"/>
      <c r="Q47" s="18"/>
      <c r="R47" s="18"/>
    </row>
    <row r="48" spans="2:18">
      <c r="B48" s="278" t="s">
        <v>52</v>
      </c>
    </row>
    <row r="49" spans="2:18" ht="91.5" customHeight="1">
      <c r="B49" s="279" t="s">
        <v>313</v>
      </c>
      <c r="C49" s="293" t="s">
        <v>530</v>
      </c>
      <c r="D49" s="293"/>
      <c r="E49" s="293"/>
      <c r="F49" s="293"/>
      <c r="G49" s="293"/>
      <c r="H49" s="293"/>
      <c r="I49" s="293"/>
      <c r="J49" s="293"/>
      <c r="K49" s="293"/>
      <c r="L49" s="293"/>
      <c r="M49" s="293"/>
      <c r="N49" s="293"/>
      <c r="O49" s="293"/>
      <c r="P49" s="293"/>
      <c r="Q49" s="280"/>
      <c r="R49" s="280"/>
    </row>
    <row r="50" spans="2:18" ht="21" customHeight="1">
      <c r="B50" s="279" t="s">
        <v>531</v>
      </c>
      <c r="C50" s="293" t="s">
        <v>532</v>
      </c>
      <c r="D50" s="293"/>
      <c r="E50" s="293"/>
      <c r="F50" s="293"/>
      <c r="G50" s="293"/>
      <c r="H50" s="293"/>
      <c r="I50" s="293"/>
      <c r="J50" s="293"/>
      <c r="K50" s="293"/>
      <c r="L50" s="293"/>
      <c r="M50" s="293"/>
      <c r="N50" s="293"/>
      <c r="O50" s="293"/>
      <c r="P50" s="293"/>
      <c r="Q50" s="280"/>
      <c r="R50" s="280"/>
    </row>
    <row r="51" spans="2:18" ht="22.35" customHeight="1">
      <c r="B51" s="279" t="s">
        <v>315</v>
      </c>
      <c r="C51" s="293" t="s">
        <v>533</v>
      </c>
      <c r="D51" s="293"/>
      <c r="E51" s="293"/>
      <c r="F51" s="293"/>
      <c r="G51" s="293"/>
      <c r="H51" s="293"/>
      <c r="I51" s="293"/>
      <c r="J51" s="293"/>
      <c r="K51" s="293"/>
      <c r="L51" s="293"/>
      <c r="M51" s="293"/>
      <c r="N51" s="293"/>
      <c r="O51" s="293"/>
      <c r="P51" s="293"/>
      <c r="Q51" s="281"/>
      <c r="R51" s="281"/>
    </row>
    <row r="52" spans="2:18" ht="36.6" customHeight="1">
      <c r="B52" s="279" t="s">
        <v>317</v>
      </c>
      <c r="C52" s="293" t="s">
        <v>534</v>
      </c>
      <c r="D52" s="293"/>
      <c r="E52" s="293"/>
      <c r="F52" s="293"/>
      <c r="G52" s="293"/>
      <c r="H52" s="293"/>
      <c r="I52" s="293"/>
      <c r="J52" s="293"/>
      <c r="K52" s="293"/>
      <c r="L52" s="293"/>
      <c r="M52" s="293"/>
      <c r="N52" s="293"/>
      <c r="O52" s="293"/>
      <c r="P52" s="293"/>
      <c r="Q52" s="281"/>
      <c r="R52" s="281"/>
    </row>
    <row r="53" spans="2:18" ht="21" customHeight="1">
      <c r="B53" s="279" t="s">
        <v>535</v>
      </c>
      <c r="C53" s="293" t="s">
        <v>536</v>
      </c>
      <c r="D53" s="293"/>
      <c r="E53" s="293"/>
      <c r="F53" s="293"/>
      <c r="G53" s="293"/>
      <c r="H53" s="293"/>
      <c r="I53" s="293"/>
      <c r="J53" s="293"/>
      <c r="K53" s="293"/>
      <c r="L53" s="293"/>
      <c r="M53" s="293"/>
      <c r="N53" s="293"/>
      <c r="O53" s="293"/>
      <c r="P53" s="293"/>
    </row>
    <row r="54" spans="2:18" ht="34.15" customHeight="1">
      <c r="B54" s="279" t="s">
        <v>537</v>
      </c>
      <c r="C54" s="293" t="s">
        <v>538</v>
      </c>
      <c r="D54" s="293"/>
      <c r="E54" s="293"/>
      <c r="F54" s="293"/>
      <c r="G54" s="293"/>
      <c r="H54" s="293"/>
      <c r="I54" s="293"/>
      <c r="J54" s="293"/>
      <c r="K54" s="293"/>
      <c r="L54" s="293"/>
      <c r="M54" s="293"/>
      <c r="N54" s="293"/>
      <c r="O54" s="293"/>
      <c r="P54" s="293"/>
    </row>
    <row r="55" spans="2:18" ht="54.95" customHeight="1">
      <c r="B55" s="279" t="s">
        <v>539</v>
      </c>
      <c r="C55" s="294" t="s">
        <v>540</v>
      </c>
      <c r="D55" s="293"/>
      <c r="E55" s="293"/>
      <c r="F55" s="293"/>
      <c r="G55" s="293"/>
      <c r="H55" s="293"/>
      <c r="I55" s="293"/>
      <c r="J55" s="293"/>
      <c r="K55" s="293"/>
      <c r="L55" s="293"/>
      <c r="M55" s="293"/>
      <c r="N55" s="293"/>
      <c r="O55" s="293"/>
      <c r="P55" s="293"/>
    </row>
    <row r="56" spans="2:18" ht="32.450000000000003" customHeight="1">
      <c r="B56" s="279" t="s">
        <v>541</v>
      </c>
      <c r="C56" s="293" t="s">
        <v>542</v>
      </c>
      <c r="D56" s="293"/>
      <c r="E56" s="293"/>
      <c r="F56" s="293"/>
      <c r="G56" s="293"/>
      <c r="H56" s="293"/>
      <c r="I56" s="293"/>
      <c r="J56" s="293"/>
      <c r="K56" s="293"/>
      <c r="L56" s="293"/>
      <c r="M56" s="293"/>
      <c r="N56" s="293"/>
      <c r="O56" s="293"/>
      <c r="P56" s="293"/>
    </row>
    <row r="57" spans="2:18" ht="32.450000000000003" customHeight="1">
      <c r="B57" s="279" t="s">
        <v>543</v>
      </c>
      <c r="C57" s="293" t="s">
        <v>544</v>
      </c>
      <c r="D57" s="293"/>
      <c r="E57" s="293"/>
      <c r="F57" s="293"/>
      <c r="G57" s="293"/>
      <c r="H57" s="293"/>
      <c r="I57" s="293"/>
      <c r="J57" s="293"/>
      <c r="K57" s="293"/>
      <c r="L57" s="293"/>
      <c r="M57" s="293"/>
      <c r="N57" s="293"/>
      <c r="O57" s="293"/>
      <c r="P57" s="293"/>
    </row>
    <row r="58" spans="2:18" ht="46.35" customHeight="1">
      <c r="B58" s="279" t="s">
        <v>545</v>
      </c>
      <c r="C58" s="294" t="s">
        <v>546</v>
      </c>
      <c r="D58" s="294"/>
      <c r="E58" s="294"/>
      <c r="F58" s="294"/>
      <c r="G58" s="294"/>
      <c r="H58" s="294"/>
      <c r="I58" s="294"/>
      <c r="J58" s="294"/>
      <c r="K58" s="294"/>
      <c r="L58" s="294"/>
      <c r="M58" s="294"/>
      <c r="N58" s="294"/>
      <c r="O58" s="294"/>
      <c r="P58" s="294"/>
    </row>
    <row r="59" spans="2:18" ht="44.25" customHeight="1">
      <c r="B59" s="279" t="s">
        <v>547</v>
      </c>
      <c r="C59" s="293" t="s">
        <v>548</v>
      </c>
      <c r="D59" s="293"/>
      <c r="E59" s="293"/>
      <c r="F59" s="293"/>
      <c r="G59" s="293"/>
      <c r="H59" s="293"/>
      <c r="I59" s="293"/>
      <c r="J59" s="293"/>
      <c r="K59" s="293"/>
      <c r="L59" s="293"/>
      <c r="M59" s="293"/>
      <c r="N59" s="293"/>
      <c r="O59" s="293"/>
      <c r="P59" s="293"/>
    </row>
    <row r="60" spans="2:18" s="283" customFormat="1" ht="71.45" customHeight="1">
      <c r="B60" s="282" t="s">
        <v>549</v>
      </c>
      <c r="C60" s="294" t="s">
        <v>550</v>
      </c>
      <c r="D60" s="295"/>
      <c r="E60" s="295"/>
      <c r="F60" s="295"/>
      <c r="G60" s="295"/>
      <c r="H60" s="295"/>
      <c r="I60" s="295"/>
      <c r="J60" s="295"/>
      <c r="K60" s="295"/>
      <c r="L60" s="295"/>
      <c r="M60" s="295"/>
      <c r="N60" s="295"/>
      <c r="O60" s="295"/>
      <c r="P60" s="295"/>
    </row>
    <row r="61" spans="2:18" ht="27.6" customHeight="1">
      <c r="B61" s="282" t="s">
        <v>551</v>
      </c>
      <c r="C61" s="294" t="s">
        <v>552</v>
      </c>
      <c r="D61" s="295"/>
      <c r="E61" s="295"/>
      <c r="F61" s="295"/>
      <c r="G61" s="295"/>
      <c r="H61" s="295"/>
      <c r="I61" s="295"/>
      <c r="J61" s="295"/>
      <c r="K61" s="295"/>
      <c r="L61" s="295"/>
      <c r="M61" s="295"/>
      <c r="N61" s="295"/>
      <c r="O61" s="295"/>
      <c r="P61" s="295"/>
    </row>
    <row r="62" spans="2:18">
      <c r="B62" s="282" t="s">
        <v>553</v>
      </c>
      <c r="C62" s="294" t="s">
        <v>554</v>
      </c>
      <c r="D62" s="295"/>
      <c r="E62" s="295"/>
      <c r="F62" s="295"/>
      <c r="G62" s="295"/>
      <c r="H62" s="295"/>
      <c r="I62" s="295"/>
      <c r="J62" s="295"/>
      <c r="K62" s="295"/>
      <c r="L62" s="295"/>
      <c r="M62" s="295"/>
      <c r="N62" s="295"/>
      <c r="O62" s="295"/>
      <c r="P62" s="295"/>
    </row>
    <row r="63" spans="2:18">
      <c r="C63" s="284"/>
    </row>
    <row r="64" spans="2:18">
      <c r="C64" s="284"/>
    </row>
  </sheetData>
  <mergeCells count="22">
    <mergeCell ref="C52:P52"/>
    <mergeCell ref="B3:R3"/>
    <mergeCell ref="B4:R4"/>
    <mergeCell ref="B5:H5"/>
    <mergeCell ref="K9:L9"/>
    <mergeCell ref="K11:L11"/>
    <mergeCell ref="C13:R13"/>
    <mergeCell ref="C24:R24"/>
    <mergeCell ref="C40:R40"/>
    <mergeCell ref="C49:P49"/>
    <mergeCell ref="C50:P50"/>
    <mergeCell ref="C51:P51"/>
    <mergeCell ref="C59:P59"/>
    <mergeCell ref="C60:P60"/>
    <mergeCell ref="C61:P61"/>
    <mergeCell ref="C62:P62"/>
    <mergeCell ref="C53:P53"/>
    <mergeCell ref="C54:P54"/>
    <mergeCell ref="C55:P55"/>
    <mergeCell ref="C56:P56"/>
    <mergeCell ref="C57:P57"/>
    <mergeCell ref="C58:P58"/>
  </mergeCells>
  <pageMargins left="0.25" right="0.25" top="0.5" bottom="0.25" header="0.3" footer="0.3"/>
  <pageSetup scale="43"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104"/>
  <sheetViews>
    <sheetView workbookViewId="0">
      <selection activeCell="P82" sqref="P82"/>
    </sheetView>
  </sheetViews>
  <sheetFormatPr defaultColWidth="8.88671875" defaultRowHeight="15"/>
  <cols>
    <col min="1" max="1" width="4.21875" style="42" customWidth="1"/>
    <col min="2" max="2" width="2.6640625" style="42" customWidth="1"/>
    <col min="3" max="3" width="3.109375" style="42" customWidth="1"/>
    <col min="4" max="4" width="2.44140625" style="42" customWidth="1"/>
    <col min="5" max="6" width="8.88671875" style="42"/>
    <col min="7" max="7" width="2.21875" style="42" customWidth="1"/>
    <col min="8" max="11" width="8.88671875" style="42"/>
    <col min="12" max="12" width="15.21875" style="42" customWidth="1"/>
    <col min="13" max="13" width="11.6640625" style="42" customWidth="1"/>
    <col min="14" max="14" width="11.5546875" style="42" bestFit="1" customWidth="1"/>
    <col min="15" max="15" width="10.21875" style="42" customWidth="1"/>
    <col min="16" max="16384" width="8.88671875" style="42"/>
  </cols>
  <sheetData>
    <row r="2" spans="1:15">
      <c r="A2" s="288" t="s">
        <v>340</v>
      </c>
      <c r="B2" s="288"/>
      <c r="C2" s="288"/>
      <c r="D2" s="288"/>
      <c r="E2" s="288"/>
      <c r="F2" s="288"/>
      <c r="G2" s="288"/>
      <c r="H2" s="288"/>
      <c r="I2" s="288"/>
      <c r="J2" s="288"/>
      <c r="K2" s="288"/>
      <c r="L2" s="288"/>
      <c r="M2" s="288"/>
      <c r="N2" s="288"/>
      <c r="O2" s="288"/>
    </row>
    <row r="3" spans="1:15">
      <c r="A3" s="94" t="s">
        <v>3</v>
      </c>
      <c r="B3" s="95"/>
      <c r="C3" s="96"/>
      <c r="D3" s="96"/>
      <c r="E3" s="44" t="s">
        <v>337</v>
      </c>
      <c r="F3" s="96"/>
      <c r="G3" s="95"/>
      <c r="H3" s="95"/>
      <c r="I3" s="95"/>
      <c r="J3" s="95"/>
      <c r="K3" s="95"/>
      <c r="L3" s="95"/>
      <c r="M3" s="95"/>
      <c r="N3" s="95"/>
    </row>
    <row r="4" spans="1:15">
      <c r="A4" s="97" t="s">
        <v>5</v>
      </c>
      <c r="B4" s="98"/>
      <c r="C4" s="98"/>
      <c r="D4" s="98"/>
      <c r="E4" s="98"/>
      <c r="F4" s="98"/>
      <c r="G4" s="98"/>
      <c r="H4" s="98"/>
      <c r="I4" s="98"/>
      <c r="J4" s="98"/>
      <c r="K4" s="98"/>
      <c r="L4" s="98"/>
      <c r="M4" s="98"/>
      <c r="N4" s="98"/>
    </row>
    <row r="5" spans="1:15">
      <c r="A5" s="99">
        <v>1</v>
      </c>
      <c r="B5" s="98" t="s">
        <v>258</v>
      </c>
      <c r="C5" s="98"/>
      <c r="D5" s="98"/>
      <c r="E5" s="98"/>
      <c r="F5" s="98"/>
      <c r="G5" s="98"/>
      <c r="H5" s="98"/>
      <c r="I5" s="98"/>
      <c r="J5" s="98"/>
      <c r="K5" s="98"/>
      <c r="L5" s="98"/>
      <c r="M5" s="98"/>
      <c r="N5" s="98"/>
    </row>
    <row r="6" spans="1:15">
      <c r="A6" s="99">
        <v>2</v>
      </c>
      <c r="B6" s="98"/>
      <c r="C6" s="98"/>
      <c r="D6" s="98"/>
      <c r="E6" s="98"/>
      <c r="F6" s="98"/>
      <c r="G6" s="98"/>
      <c r="H6" s="98"/>
      <c r="I6" s="98"/>
      <c r="J6" s="98"/>
      <c r="K6" s="98"/>
      <c r="L6" s="98"/>
      <c r="M6" s="98"/>
      <c r="N6" s="98"/>
    </row>
    <row r="7" spans="1:15">
      <c r="A7" s="99">
        <v>3</v>
      </c>
      <c r="B7" s="98" t="s">
        <v>63</v>
      </c>
      <c r="C7" s="98"/>
      <c r="D7" s="98" t="s">
        <v>259</v>
      </c>
      <c r="E7" s="98"/>
      <c r="F7" s="98"/>
      <c r="G7" s="98"/>
      <c r="H7" s="98"/>
      <c r="I7" s="98"/>
      <c r="J7" s="98"/>
      <c r="K7" s="98"/>
      <c r="L7" s="98"/>
      <c r="M7" s="98"/>
      <c r="N7" s="98"/>
    </row>
    <row r="8" spans="1:15">
      <c r="A8" s="99">
        <v>4</v>
      </c>
      <c r="B8" s="98"/>
      <c r="C8" s="98"/>
      <c r="D8" s="98"/>
      <c r="E8" s="98" t="s">
        <v>260</v>
      </c>
      <c r="F8" s="98"/>
      <c r="G8" s="98"/>
      <c r="H8" s="98"/>
      <c r="I8" s="98"/>
      <c r="J8" s="98"/>
      <c r="K8" s="98"/>
      <c r="L8" s="98"/>
      <c r="M8" s="98"/>
      <c r="N8" s="98"/>
    </row>
    <row r="9" spans="1:15">
      <c r="A9" s="99">
        <v>5</v>
      </c>
      <c r="B9" s="98"/>
      <c r="C9" s="98"/>
      <c r="D9" s="98"/>
      <c r="E9" s="98" t="s">
        <v>261</v>
      </c>
      <c r="F9" s="98"/>
      <c r="G9" s="98"/>
      <c r="H9" s="98"/>
      <c r="I9" s="98"/>
      <c r="J9" s="98"/>
      <c r="K9" s="98"/>
      <c r="L9" s="98"/>
      <c r="M9" s="98"/>
      <c r="N9" s="98"/>
    </row>
    <row r="10" spans="1:15">
      <c r="A10" s="99">
        <v>6</v>
      </c>
      <c r="B10" s="98"/>
      <c r="C10" s="98"/>
      <c r="D10" s="98"/>
      <c r="E10" s="98" t="s">
        <v>262</v>
      </c>
      <c r="F10" s="98"/>
      <c r="G10" s="98"/>
      <c r="H10" s="98"/>
      <c r="I10" s="98"/>
      <c r="J10" s="98"/>
      <c r="K10" s="98"/>
      <c r="L10" s="98"/>
      <c r="M10" s="98"/>
      <c r="N10" s="98"/>
    </row>
    <row r="11" spans="1:15">
      <c r="A11" s="99">
        <v>7</v>
      </c>
      <c r="B11" s="98"/>
      <c r="C11" s="98"/>
      <c r="D11" s="98"/>
      <c r="E11" s="98"/>
      <c r="F11" s="98"/>
      <c r="G11" s="98"/>
      <c r="H11" s="98"/>
      <c r="I11" s="98"/>
      <c r="J11" s="98"/>
      <c r="K11" s="98"/>
      <c r="L11" s="98"/>
      <c r="M11" s="98"/>
      <c r="N11" s="98"/>
    </row>
    <row r="12" spans="1:15">
      <c r="A12" s="99">
        <v>8</v>
      </c>
      <c r="B12" s="98" t="s">
        <v>263</v>
      </c>
      <c r="C12" s="98"/>
      <c r="D12" s="98" t="s">
        <v>264</v>
      </c>
      <c r="E12" s="98"/>
      <c r="F12" s="98"/>
      <c r="G12" s="98"/>
      <c r="H12" s="98"/>
      <c r="I12" s="98"/>
      <c r="J12" s="98"/>
      <c r="K12" s="98"/>
      <c r="L12" s="98"/>
      <c r="M12" s="98"/>
      <c r="N12" s="98"/>
    </row>
    <row r="13" spans="1:15">
      <c r="A13" s="99">
        <v>9</v>
      </c>
      <c r="B13" s="98"/>
      <c r="C13" s="98"/>
      <c r="D13" s="98"/>
      <c r="E13" s="98" t="s">
        <v>265</v>
      </c>
      <c r="F13" s="98"/>
      <c r="G13" s="98"/>
      <c r="H13" s="98"/>
      <c r="I13" s="98"/>
      <c r="J13" s="98"/>
      <c r="K13" s="98"/>
      <c r="L13" s="98"/>
      <c r="M13" s="98"/>
      <c r="N13" s="98"/>
    </row>
    <row r="14" spans="1:15">
      <c r="A14" s="99">
        <v>10</v>
      </c>
      <c r="B14" s="98"/>
      <c r="C14" s="98"/>
      <c r="D14" s="98"/>
      <c r="E14" s="98"/>
      <c r="F14" s="98"/>
      <c r="G14" s="98"/>
      <c r="H14" s="98"/>
      <c r="I14" s="98"/>
      <c r="J14" s="98"/>
      <c r="K14" s="98"/>
      <c r="L14" s="98"/>
      <c r="M14" s="98"/>
      <c r="N14" s="98"/>
    </row>
    <row r="15" spans="1:15">
      <c r="A15" s="99">
        <v>11</v>
      </c>
      <c r="B15" s="98" t="s">
        <v>266</v>
      </c>
      <c r="C15" s="98"/>
      <c r="D15" s="98" t="s">
        <v>267</v>
      </c>
      <c r="E15" s="98"/>
      <c r="F15" s="98"/>
      <c r="G15" s="98"/>
      <c r="H15" s="98"/>
      <c r="I15" s="98"/>
      <c r="J15" s="98"/>
      <c r="K15" s="98"/>
      <c r="L15" s="98"/>
      <c r="M15" s="98"/>
      <c r="N15" s="98"/>
    </row>
    <row r="16" spans="1:15">
      <c r="A16" s="99">
        <v>12</v>
      </c>
      <c r="B16" s="98"/>
      <c r="C16" s="98"/>
      <c r="D16" s="98"/>
      <c r="E16" s="98"/>
      <c r="F16" s="98"/>
      <c r="G16" s="98"/>
      <c r="H16" s="98"/>
      <c r="I16" s="98"/>
      <c r="J16" s="98"/>
      <c r="K16" s="98"/>
      <c r="L16" s="98"/>
      <c r="M16" s="98"/>
      <c r="N16" s="98"/>
    </row>
    <row r="17" spans="1:14">
      <c r="A17" s="99">
        <v>13</v>
      </c>
      <c r="B17" s="98"/>
      <c r="C17" s="98"/>
      <c r="D17" s="98" t="s">
        <v>268</v>
      </c>
      <c r="E17" s="98"/>
      <c r="F17" s="98"/>
      <c r="G17" s="98"/>
      <c r="H17" s="98"/>
      <c r="I17" s="98"/>
      <c r="J17" s="98"/>
      <c r="K17" s="98"/>
      <c r="L17" s="98"/>
      <c r="M17" s="98"/>
      <c r="N17" s="98"/>
    </row>
    <row r="18" spans="1:14">
      <c r="A18" s="99">
        <v>14</v>
      </c>
      <c r="B18" s="98"/>
      <c r="C18" s="98"/>
      <c r="D18" s="98"/>
      <c r="E18" s="98"/>
      <c r="F18" s="98"/>
      <c r="G18" s="98"/>
      <c r="H18" s="98"/>
      <c r="I18" s="98"/>
      <c r="J18" s="98"/>
      <c r="K18" s="98"/>
      <c r="L18" s="98"/>
      <c r="M18" s="98"/>
      <c r="N18" s="98"/>
    </row>
    <row r="19" spans="1:14">
      <c r="A19" s="99">
        <v>15</v>
      </c>
      <c r="B19" s="98"/>
      <c r="C19" s="98"/>
      <c r="D19" s="98" t="s">
        <v>269</v>
      </c>
      <c r="E19" s="98"/>
      <c r="F19" s="100" t="s">
        <v>270</v>
      </c>
      <c r="G19" s="98" t="s">
        <v>271</v>
      </c>
      <c r="H19" s="98"/>
      <c r="I19" s="98"/>
      <c r="J19" s="98"/>
      <c r="K19" s="98"/>
      <c r="L19" s="98"/>
      <c r="M19" s="98"/>
      <c r="N19" s="98"/>
    </row>
    <row r="20" spans="1:14">
      <c r="A20" s="99">
        <v>16</v>
      </c>
      <c r="B20" s="98"/>
      <c r="C20" s="98"/>
      <c r="D20" s="98"/>
      <c r="E20" s="98"/>
      <c r="F20" s="98"/>
      <c r="G20" s="98"/>
      <c r="H20" s="98" t="s">
        <v>272</v>
      </c>
      <c r="I20" s="98"/>
      <c r="J20" s="98"/>
      <c r="K20" s="98"/>
      <c r="L20" s="98"/>
      <c r="M20" s="98"/>
      <c r="N20" s="98"/>
    </row>
    <row r="21" spans="1:14">
      <c r="A21" s="99">
        <v>17</v>
      </c>
      <c r="B21" s="98"/>
      <c r="C21" s="98"/>
      <c r="D21" s="98"/>
      <c r="E21" s="98"/>
      <c r="F21" s="98"/>
      <c r="G21" s="98"/>
      <c r="H21" s="98" t="s">
        <v>273</v>
      </c>
      <c r="I21" s="98"/>
      <c r="J21" s="98"/>
      <c r="K21" s="98"/>
      <c r="L21" s="98"/>
      <c r="M21" s="98"/>
      <c r="N21" s="98"/>
    </row>
    <row r="22" spans="1:14">
      <c r="A22" s="99">
        <v>18</v>
      </c>
      <c r="B22" s="98"/>
      <c r="C22" s="98"/>
      <c r="D22" s="98"/>
      <c r="E22" s="98"/>
      <c r="F22" s="98"/>
      <c r="G22" s="98"/>
      <c r="H22" s="98"/>
      <c r="I22" s="98"/>
      <c r="J22" s="98"/>
      <c r="K22" s="98"/>
      <c r="L22" s="98"/>
      <c r="M22" s="98"/>
      <c r="N22" s="98"/>
    </row>
    <row r="23" spans="1:14">
      <c r="A23" s="99">
        <v>19</v>
      </c>
      <c r="B23" s="101" t="s">
        <v>274</v>
      </c>
      <c r="C23" s="98"/>
      <c r="D23" s="98"/>
      <c r="E23" s="98"/>
      <c r="F23" s="98"/>
      <c r="G23" s="98"/>
      <c r="H23" s="98"/>
      <c r="I23" s="98"/>
      <c r="J23" s="98"/>
      <c r="K23" s="98"/>
      <c r="L23" s="98"/>
      <c r="M23" s="98"/>
      <c r="N23" s="98"/>
    </row>
    <row r="24" spans="1:14">
      <c r="A24" s="99">
        <v>20</v>
      </c>
      <c r="B24" s="98"/>
      <c r="C24" s="98"/>
      <c r="D24" s="98"/>
      <c r="E24" s="98"/>
      <c r="F24" s="98"/>
      <c r="G24" s="98"/>
      <c r="H24" s="98"/>
      <c r="I24" s="98"/>
      <c r="J24" s="98"/>
      <c r="K24" s="98"/>
      <c r="L24" s="98"/>
      <c r="M24" s="98"/>
      <c r="N24" s="98"/>
    </row>
    <row r="25" spans="1:14">
      <c r="A25" s="99">
        <v>21</v>
      </c>
      <c r="B25" s="98"/>
      <c r="C25" s="98"/>
      <c r="D25" s="98"/>
      <c r="E25" s="102" t="s">
        <v>275</v>
      </c>
      <c r="F25" s="102" t="s">
        <v>276</v>
      </c>
      <c r="G25" s="103" t="s">
        <v>277</v>
      </c>
      <c r="H25" s="98"/>
      <c r="I25" s="98"/>
      <c r="J25" s="98"/>
      <c r="K25" s="98"/>
      <c r="L25" s="98"/>
      <c r="M25" s="98"/>
      <c r="N25" s="98"/>
    </row>
    <row r="26" spans="1:14">
      <c r="A26" s="99">
        <v>22</v>
      </c>
      <c r="B26" s="95" t="s">
        <v>278</v>
      </c>
      <c r="C26" s="98"/>
      <c r="D26" s="98"/>
      <c r="E26" s="102"/>
      <c r="F26" s="102"/>
      <c r="G26" s="104"/>
      <c r="H26" s="98"/>
      <c r="I26" s="98"/>
      <c r="J26" s="98"/>
      <c r="K26" s="98"/>
      <c r="L26" s="98"/>
      <c r="M26" s="98"/>
      <c r="N26" s="98"/>
    </row>
    <row r="27" spans="1:14">
      <c r="A27" s="99">
        <v>23</v>
      </c>
      <c r="B27" s="98"/>
      <c r="C27" s="98" t="s">
        <v>279</v>
      </c>
      <c r="D27" s="98"/>
      <c r="E27" s="102" t="s">
        <v>280</v>
      </c>
      <c r="F27" s="102">
        <v>2010</v>
      </c>
      <c r="G27" s="103" t="s">
        <v>281</v>
      </c>
      <c r="H27" s="98"/>
      <c r="I27" s="98"/>
      <c r="J27" s="98"/>
      <c r="K27" s="98"/>
      <c r="L27" s="98"/>
      <c r="M27" s="98"/>
      <c r="N27" s="98"/>
    </row>
    <row r="28" spans="1:14">
      <c r="A28" s="99">
        <v>24</v>
      </c>
      <c r="B28" s="98"/>
      <c r="C28" s="98" t="s">
        <v>282</v>
      </c>
      <c r="D28" s="98"/>
      <c r="E28" s="102" t="s">
        <v>280</v>
      </c>
      <c r="F28" s="102">
        <v>2010</v>
      </c>
      <c r="G28" s="103" t="s">
        <v>283</v>
      </c>
      <c r="H28" s="98"/>
      <c r="I28" s="98"/>
      <c r="J28" s="98"/>
      <c r="K28" s="98"/>
      <c r="L28" s="98"/>
      <c r="M28" s="98"/>
      <c r="N28" s="98"/>
    </row>
    <row r="29" spans="1:14">
      <c r="A29" s="99">
        <v>25</v>
      </c>
      <c r="B29" s="98"/>
      <c r="C29" s="98" t="s">
        <v>284</v>
      </c>
      <c r="D29" s="98"/>
      <c r="E29" s="102" t="s">
        <v>280</v>
      </c>
      <c r="F29" s="102">
        <v>2010</v>
      </c>
      <c r="G29" s="103" t="s">
        <v>285</v>
      </c>
      <c r="H29" s="98"/>
      <c r="I29" s="98"/>
      <c r="J29" s="98"/>
      <c r="K29" s="98"/>
      <c r="L29" s="98"/>
      <c r="M29" s="98"/>
      <c r="N29" s="98"/>
    </row>
    <row r="30" spans="1:14">
      <c r="A30" s="99">
        <v>26</v>
      </c>
      <c r="B30" s="98"/>
      <c r="C30" s="98" t="s">
        <v>286</v>
      </c>
      <c r="D30" s="98"/>
      <c r="E30" s="102" t="s">
        <v>287</v>
      </c>
      <c r="F30" s="102">
        <v>2010</v>
      </c>
      <c r="G30" s="103" t="s">
        <v>288</v>
      </c>
      <c r="H30" s="98"/>
      <c r="I30" s="98"/>
      <c r="J30" s="98"/>
      <c r="K30" s="98"/>
      <c r="L30" s="98"/>
      <c r="M30" s="98"/>
      <c r="N30" s="98"/>
    </row>
    <row r="31" spans="1:14">
      <c r="A31" s="99">
        <v>27</v>
      </c>
      <c r="B31" s="98"/>
      <c r="C31" s="98"/>
      <c r="D31" s="98"/>
      <c r="E31" s="102"/>
      <c r="F31" s="102"/>
      <c r="G31" s="103"/>
      <c r="H31" s="98"/>
      <c r="I31" s="98"/>
      <c r="J31" s="98"/>
      <c r="K31" s="98"/>
      <c r="L31" s="98"/>
      <c r="M31" s="98"/>
      <c r="N31" s="98"/>
    </row>
    <row r="32" spans="1:14">
      <c r="A32" s="99">
        <v>28</v>
      </c>
      <c r="B32" s="95" t="s">
        <v>289</v>
      </c>
      <c r="C32" s="98"/>
      <c r="D32" s="98"/>
      <c r="E32" s="105"/>
      <c r="F32" s="102"/>
      <c r="G32" s="103"/>
      <c r="H32" s="98"/>
      <c r="I32" s="98"/>
      <c r="J32" s="98"/>
      <c r="K32" s="98"/>
      <c r="L32" s="98"/>
      <c r="M32" s="98"/>
      <c r="N32" s="98"/>
    </row>
    <row r="33" spans="1:14">
      <c r="A33" s="99">
        <v>29</v>
      </c>
      <c r="B33" s="98"/>
      <c r="C33" s="98" t="s">
        <v>290</v>
      </c>
      <c r="D33" s="98"/>
      <c r="E33" s="102" t="s">
        <v>291</v>
      </c>
      <c r="F33" s="102">
        <v>2010</v>
      </c>
      <c r="G33" s="103" t="s">
        <v>292</v>
      </c>
      <c r="H33" s="98"/>
      <c r="I33" s="98"/>
      <c r="J33" s="98"/>
      <c r="K33" s="98"/>
      <c r="L33" s="98"/>
      <c r="M33" s="98"/>
      <c r="N33" s="98"/>
    </row>
    <row r="34" spans="1:14">
      <c r="A34" s="99">
        <v>30</v>
      </c>
      <c r="B34" s="98"/>
      <c r="C34" s="98" t="s">
        <v>293</v>
      </c>
      <c r="D34" s="98"/>
      <c r="E34" s="102" t="s">
        <v>291</v>
      </c>
      <c r="F34" s="102">
        <v>2010</v>
      </c>
      <c r="G34" s="103" t="s">
        <v>294</v>
      </c>
      <c r="H34" s="98"/>
      <c r="I34" s="98"/>
      <c r="J34" s="98"/>
      <c r="K34" s="98"/>
      <c r="L34" s="98"/>
      <c r="M34" s="98"/>
      <c r="N34" s="98"/>
    </row>
    <row r="35" spans="1:14">
      <c r="A35" s="99">
        <v>31</v>
      </c>
      <c r="B35" s="98"/>
      <c r="C35" s="98" t="s">
        <v>295</v>
      </c>
      <c r="D35" s="98"/>
      <c r="E35" s="102" t="s">
        <v>291</v>
      </c>
      <c r="F35" s="102">
        <v>2010</v>
      </c>
      <c r="G35" s="103" t="s">
        <v>296</v>
      </c>
      <c r="H35" s="98"/>
      <c r="I35" s="98"/>
      <c r="J35" s="98"/>
      <c r="K35" s="98"/>
      <c r="L35" s="98"/>
      <c r="M35" s="98"/>
      <c r="N35" s="98"/>
    </row>
    <row r="36" spans="1:14">
      <c r="A36" s="99">
        <v>32</v>
      </c>
      <c r="B36" s="98"/>
      <c r="C36" s="98" t="s">
        <v>297</v>
      </c>
      <c r="D36" s="98"/>
      <c r="E36" s="102" t="s">
        <v>291</v>
      </c>
      <c r="F36" s="102">
        <v>2010</v>
      </c>
      <c r="G36" s="103" t="s">
        <v>298</v>
      </c>
      <c r="H36" s="98"/>
      <c r="I36" s="98"/>
      <c r="J36" s="98"/>
      <c r="K36" s="98"/>
      <c r="L36" s="98"/>
      <c r="M36" s="98"/>
      <c r="N36" s="98"/>
    </row>
    <row r="37" spans="1:14">
      <c r="A37" s="99">
        <v>33</v>
      </c>
      <c r="B37" s="98"/>
      <c r="C37" s="98" t="s">
        <v>299</v>
      </c>
      <c r="D37" s="98"/>
      <c r="E37" s="102" t="s">
        <v>300</v>
      </c>
      <c r="F37" s="102">
        <v>2010</v>
      </c>
      <c r="G37" s="103" t="s">
        <v>301</v>
      </c>
      <c r="H37" s="98"/>
      <c r="I37" s="98"/>
      <c r="J37" s="98"/>
      <c r="K37" s="98"/>
      <c r="L37" s="98"/>
      <c r="M37" s="98"/>
      <c r="N37" s="98"/>
    </row>
    <row r="38" spans="1:14">
      <c r="A38" s="99">
        <v>34</v>
      </c>
      <c r="B38" s="98"/>
      <c r="C38" s="98" t="s">
        <v>302</v>
      </c>
      <c r="D38" s="98"/>
      <c r="E38" s="105" t="s">
        <v>303</v>
      </c>
      <c r="F38" s="102">
        <v>2011</v>
      </c>
      <c r="G38" s="103" t="s">
        <v>304</v>
      </c>
      <c r="H38" s="98"/>
      <c r="I38" s="98"/>
      <c r="J38" s="98"/>
      <c r="K38" s="98"/>
      <c r="L38" s="98"/>
      <c r="M38" s="98"/>
      <c r="N38" s="98"/>
    </row>
    <row r="39" spans="1:14">
      <c r="A39" s="99">
        <v>35</v>
      </c>
      <c r="B39" s="98"/>
      <c r="C39" s="98"/>
      <c r="D39" s="98"/>
      <c r="E39" s="98"/>
      <c r="F39" s="98"/>
      <c r="G39" s="98"/>
      <c r="H39" s="98"/>
      <c r="I39" s="98"/>
      <c r="J39" s="98"/>
      <c r="K39" s="98"/>
      <c r="L39" s="98"/>
      <c r="M39" s="98"/>
      <c r="N39" s="98"/>
    </row>
    <row r="40" spans="1:14">
      <c r="A40" s="99">
        <v>36</v>
      </c>
      <c r="B40" s="98"/>
      <c r="C40" s="98"/>
      <c r="D40" s="98"/>
      <c r="E40" s="98" t="s">
        <v>305</v>
      </c>
      <c r="F40" s="98" t="s">
        <v>306</v>
      </c>
      <c r="G40" s="98"/>
      <c r="H40" s="98"/>
      <c r="I40" s="98"/>
      <c r="J40" s="98"/>
      <c r="K40" s="98"/>
      <c r="L40" s="98"/>
      <c r="M40" s="98"/>
      <c r="N40" s="98"/>
    </row>
    <row r="41" spans="1:14">
      <c r="A41" s="99">
        <v>37</v>
      </c>
      <c r="B41" s="98"/>
      <c r="C41" s="98"/>
      <c r="D41" s="98"/>
      <c r="E41" s="98"/>
      <c r="F41" s="98" t="s">
        <v>307</v>
      </c>
      <c r="G41" s="98"/>
      <c r="H41" s="98"/>
      <c r="I41" s="98"/>
      <c r="J41" s="98"/>
      <c r="K41" s="98"/>
      <c r="L41" s="98"/>
      <c r="M41" s="98"/>
      <c r="N41" s="98"/>
    </row>
    <row r="42" spans="1:14">
      <c r="A42" s="99">
        <v>38</v>
      </c>
      <c r="B42" s="98"/>
      <c r="C42" s="98"/>
      <c r="D42" s="98"/>
      <c r="E42" s="98"/>
      <c r="F42" s="98" t="s">
        <v>308</v>
      </c>
      <c r="G42" s="98"/>
      <c r="H42" s="98"/>
      <c r="I42" s="98"/>
      <c r="J42" s="98"/>
      <c r="K42" s="98"/>
      <c r="L42" s="98"/>
      <c r="M42" s="98"/>
      <c r="N42" s="98"/>
    </row>
    <row r="43" spans="1:14">
      <c r="A43" s="99">
        <v>39</v>
      </c>
      <c r="B43" s="98"/>
      <c r="C43" s="98"/>
      <c r="D43" s="98"/>
      <c r="E43" s="98"/>
      <c r="F43" s="98" t="s">
        <v>309</v>
      </c>
      <c r="G43" s="98"/>
      <c r="H43" s="98"/>
      <c r="I43" s="98"/>
      <c r="J43" s="98"/>
      <c r="K43" s="98"/>
      <c r="L43" s="98"/>
      <c r="M43" s="98"/>
      <c r="N43" s="98"/>
    </row>
    <row r="44" spans="1:14">
      <c r="A44" s="99">
        <v>40</v>
      </c>
      <c r="B44" s="98"/>
      <c r="C44" s="98"/>
      <c r="D44" s="98"/>
      <c r="E44" s="98"/>
      <c r="F44" s="98" t="s">
        <v>310</v>
      </c>
      <c r="G44" s="98"/>
      <c r="H44" s="98"/>
      <c r="I44" s="98"/>
      <c r="J44" s="98"/>
      <c r="K44" s="98"/>
      <c r="L44" s="98"/>
      <c r="M44" s="98"/>
      <c r="N44" s="98"/>
    </row>
    <row r="45" spans="1:14">
      <c r="A45" s="99">
        <v>41</v>
      </c>
      <c r="B45" s="98"/>
      <c r="C45" s="98"/>
      <c r="D45" s="98"/>
      <c r="E45" s="98"/>
      <c r="F45" s="98" t="s">
        <v>311</v>
      </c>
      <c r="G45" s="98"/>
      <c r="H45" s="98"/>
      <c r="I45" s="98"/>
      <c r="J45" s="98"/>
      <c r="K45" s="98"/>
      <c r="L45" s="98"/>
      <c r="M45" s="98"/>
      <c r="N45" s="98"/>
    </row>
    <row r="46" spans="1:14">
      <c r="A46" s="99">
        <v>42</v>
      </c>
      <c r="B46" s="98"/>
      <c r="C46" s="98"/>
      <c r="D46" s="98"/>
      <c r="E46" s="98"/>
      <c r="F46" s="98"/>
      <c r="G46" s="98"/>
      <c r="H46" s="98"/>
      <c r="I46" s="98"/>
      <c r="J46" s="98"/>
      <c r="K46" s="98"/>
      <c r="L46" s="98"/>
      <c r="M46" s="98"/>
      <c r="N46" s="98"/>
    </row>
    <row r="47" spans="1:14">
      <c r="A47" s="99">
        <v>43</v>
      </c>
      <c r="B47" s="98"/>
      <c r="C47" s="98"/>
      <c r="D47" s="98"/>
      <c r="E47" s="98"/>
      <c r="F47" s="98" t="s">
        <v>312</v>
      </c>
      <c r="G47" s="98"/>
      <c r="H47" s="98"/>
      <c r="I47" s="98"/>
      <c r="J47" s="98"/>
      <c r="K47" s="98"/>
      <c r="L47" s="98"/>
      <c r="M47" s="98"/>
      <c r="N47" s="98"/>
    </row>
    <row r="48" spans="1:14">
      <c r="A48" s="99">
        <v>44</v>
      </c>
      <c r="B48" s="98"/>
      <c r="C48" s="98"/>
      <c r="D48" s="95"/>
      <c r="E48" s="95"/>
      <c r="F48" s="95"/>
      <c r="G48" s="95"/>
      <c r="H48" s="95"/>
      <c r="I48" s="95"/>
      <c r="J48" s="98"/>
      <c r="K48" s="98"/>
      <c r="L48" s="98"/>
      <c r="M48" s="106" t="s">
        <v>335</v>
      </c>
      <c r="N48" s="106" t="s">
        <v>336</v>
      </c>
    </row>
    <row r="49" spans="1:14">
      <c r="A49" s="99">
        <v>45</v>
      </c>
      <c r="B49" s="98"/>
      <c r="C49" s="98" t="s">
        <v>313</v>
      </c>
      <c r="D49" s="95" t="s">
        <v>314</v>
      </c>
      <c r="E49" s="95"/>
      <c r="F49" s="95"/>
      <c r="G49" s="95"/>
      <c r="H49" s="95"/>
      <c r="I49" s="95"/>
      <c r="J49" s="95"/>
      <c r="K49" s="95"/>
      <c r="L49" s="95"/>
      <c r="M49" s="33"/>
      <c r="N49" s="33"/>
    </row>
    <row r="50" spans="1:14">
      <c r="A50" s="99">
        <v>46</v>
      </c>
      <c r="B50" s="98"/>
      <c r="C50" s="98" t="s">
        <v>315</v>
      </c>
      <c r="D50" s="95" t="s">
        <v>316</v>
      </c>
      <c r="E50" s="95"/>
      <c r="F50" s="95"/>
      <c r="G50" s="95"/>
      <c r="H50" s="95"/>
      <c r="I50" s="95"/>
      <c r="J50" s="95"/>
      <c r="K50" s="95"/>
      <c r="L50" s="95"/>
      <c r="M50" s="33">
        <f>ROUND((1+$K$74)^18,2)</f>
        <v>1.1200000000000001</v>
      </c>
      <c r="N50" s="33">
        <f>ROUND((1+$K$74)^18,2)</f>
        <v>1.1200000000000001</v>
      </c>
    </row>
    <row r="51" spans="1:14">
      <c r="A51" s="99">
        <v>47</v>
      </c>
      <c r="B51" s="98"/>
      <c r="C51" s="98" t="s">
        <v>317</v>
      </c>
      <c r="D51" s="95" t="s">
        <v>318</v>
      </c>
      <c r="E51" s="95"/>
      <c r="F51" s="95"/>
      <c r="G51" s="95"/>
      <c r="H51" s="95"/>
      <c r="I51" s="95"/>
      <c r="J51" s="95"/>
      <c r="K51" s="95"/>
      <c r="L51" s="95"/>
      <c r="M51" s="107">
        <f>+M49*M50</f>
        <v>0</v>
      </c>
      <c r="N51" s="107">
        <f>+N49*N50</f>
        <v>0</v>
      </c>
    </row>
    <row r="52" spans="1:14">
      <c r="A52" s="99">
        <v>48</v>
      </c>
      <c r="B52" s="98"/>
      <c r="C52" s="98"/>
      <c r="D52" s="98"/>
      <c r="E52" s="98"/>
      <c r="F52" s="98"/>
      <c r="G52" s="98"/>
      <c r="H52" s="98"/>
      <c r="I52" s="98"/>
      <c r="J52" s="98"/>
      <c r="K52" s="98"/>
      <c r="L52" s="98"/>
      <c r="M52" s="98"/>
      <c r="N52" s="98"/>
    </row>
    <row r="53" spans="1:14">
      <c r="A53" s="99">
        <v>49</v>
      </c>
      <c r="B53" s="98"/>
      <c r="C53" s="98"/>
      <c r="D53" s="98"/>
      <c r="E53" s="98" t="s">
        <v>269</v>
      </c>
      <c r="F53" s="98" t="s">
        <v>319</v>
      </c>
      <c r="G53" s="98"/>
      <c r="H53" s="98"/>
      <c r="I53" s="98"/>
      <c r="J53" s="98"/>
      <c r="K53" s="98"/>
      <c r="L53" s="98"/>
      <c r="M53" s="98"/>
      <c r="N53" s="98"/>
    </row>
    <row r="54" spans="1:14">
      <c r="A54" s="99">
        <v>50</v>
      </c>
      <c r="B54" s="98"/>
      <c r="C54" s="98"/>
      <c r="D54" s="98"/>
      <c r="E54" s="98"/>
      <c r="F54" s="98"/>
      <c r="G54" s="98"/>
      <c r="H54" s="98"/>
      <c r="I54" s="98"/>
      <c r="J54" s="98"/>
      <c r="K54" s="98"/>
      <c r="L54" s="98"/>
      <c r="M54" s="98"/>
      <c r="N54" s="98"/>
    </row>
    <row r="55" spans="1:14">
      <c r="A55" s="99">
        <v>51</v>
      </c>
      <c r="B55" s="98"/>
      <c r="C55" s="98"/>
      <c r="D55" s="98" t="s">
        <v>320</v>
      </c>
      <c r="E55" s="98"/>
      <c r="F55" s="98"/>
      <c r="G55" s="98"/>
      <c r="H55" s="98"/>
      <c r="I55" s="98"/>
      <c r="J55" s="98"/>
      <c r="K55" s="98"/>
      <c r="L55" s="98"/>
      <c r="M55" s="98"/>
      <c r="N55" s="98"/>
    </row>
    <row r="56" spans="1:14">
      <c r="A56" s="99">
        <v>52</v>
      </c>
      <c r="B56" s="98"/>
      <c r="C56" s="98"/>
      <c r="D56" s="98"/>
      <c r="E56" s="98"/>
      <c r="F56" s="98"/>
      <c r="G56" s="98"/>
      <c r="H56" s="98"/>
      <c r="I56" s="98"/>
      <c r="J56" s="98"/>
      <c r="K56" s="94" t="s">
        <v>321</v>
      </c>
      <c r="L56" s="98"/>
      <c r="M56" s="98"/>
      <c r="N56" s="98"/>
    </row>
    <row r="57" spans="1:14">
      <c r="A57" s="99">
        <v>53</v>
      </c>
      <c r="B57" s="98"/>
      <c r="C57" s="98"/>
      <c r="D57" s="98"/>
      <c r="E57" s="97" t="s">
        <v>275</v>
      </c>
      <c r="F57" s="94"/>
      <c r="G57" s="94"/>
      <c r="H57" s="97" t="s">
        <v>276</v>
      </c>
      <c r="I57" s="98"/>
      <c r="J57" s="98"/>
      <c r="K57" s="97" t="s">
        <v>322</v>
      </c>
      <c r="L57" s="98"/>
      <c r="M57" s="98"/>
      <c r="N57" s="108"/>
    </row>
    <row r="58" spans="1:14">
      <c r="A58" s="99">
        <v>54</v>
      </c>
      <c r="B58" s="98"/>
      <c r="C58" s="98"/>
      <c r="D58" s="98"/>
      <c r="E58" s="98" t="s">
        <v>303</v>
      </c>
      <c r="F58" s="98"/>
      <c r="G58" s="98"/>
      <c r="H58" s="98" t="s">
        <v>323</v>
      </c>
      <c r="I58" s="98"/>
      <c r="J58" s="98"/>
      <c r="K58" s="109">
        <v>6.7999999999999996E-3</v>
      </c>
      <c r="L58" s="98"/>
      <c r="M58" s="110"/>
      <c r="N58" s="110"/>
    </row>
    <row r="59" spans="1:14">
      <c r="A59" s="99">
        <v>55</v>
      </c>
      <c r="B59" s="98"/>
      <c r="C59" s="98"/>
      <c r="D59" s="98"/>
      <c r="E59" s="98" t="s">
        <v>324</v>
      </c>
      <c r="F59" s="98"/>
      <c r="G59" s="98"/>
      <c r="H59" s="98" t="s">
        <v>323</v>
      </c>
      <c r="I59" s="98"/>
      <c r="J59" s="98"/>
      <c r="K59" s="109">
        <v>6.1999999999999998E-3</v>
      </c>
      <c r="L59" s="98"/>
      <c r="M59" s="110"/>
      <c r="N59" s="110"/>
    </row>
    <row r="60" spans="1:14">
      <c r="A60" s="99">
        <v>56</v>
      </c>
      <c r="B60" s="98"/>
      <c r="C60" s="98"/>
      <c r="D60" s="98"/>
      <c r="E60" s="98" t="s">
        <v>325</v>
      </c>
      <c r="F60" s="98"/>
      <c r="G60" s="98"/>
      <c r="H60" s="98" t="s">
        <v>323</v>
      </c>
      <c r="I60" s="98"/>
      <c r="J60" s="98"/>
      <c r="K60" s="109">
        <v>6.7999999999999996E-3</v>
      </c>
      <c r="L60" s="98"/>
      <c r="M60" s="110"/>
      <c r="N60" s="110"/>
    </row>
    <row r="61" spans="1:14">
      <c r="A61" s="99">
        <v>57</v>
      </c>
      <c r="B61" s="98"/>
      <c r="C61" s="98"/>
      <c r="D61" s="98"/>
      <c r="E61" s="98" t="s">
        <v>326</v>
      </c>
      <c r="F61" s="98"/>
      <c r="G61" s="98"/>
      <c r="H61" s="98" t="s">
        <v>323</v>
      </c>
      <c r="I61" s="98"/>
      <c r="J61" s="98"/>
      <c r="K61" s="109">
        <v>6.1999999999999998E-3</v>
      </c>
      <c r="L61" s="98"/>
      <c r="M61" s="110"/>
      <c r="N61" s="110"/>
    </row>
    <row r="62" spans="1:14">
      <c r="A62" s="99">
        <v>58</v>
      </c>
      <c r="B62" s="98"/>
      <c r="C62" s="98"/>
      <c r="D62" s="98"/>
      <c r="E62" s="98" t="s">
        <v>280</v>
      </c>
      <c r="F62" s="98"/>
      <c r="G62" s="98"/>
      <c r="H62" s="98" t="s">
        <v>323</v>
      </c>
      <c r="I62" s="98"/>
      <c r="J62" s="98"/>
      <c r="K62" s="109">
        <v>6.4000000000000003E-3</v>
      </c>
      <c r="L62" s="98"/>
      <c r="M62" s="110"/>
      <c r="N62" s="110"/>
    </row>
    <row r="63" spans="1:14">
      <c r="A63" s="99">
        <v>59</v>
      </c>
      <c r="B63" s="98"/>
      <c r="C63" s="98"/>
      <c r="D63" s="98"/>
      <c r="E63" s="98" t="s">
        <v>327</v>
      </c>
      <c r="F63" s="98"/>
      <c r="G63" s="98"/>
      <c r="H63" s="98" t="s">
        <v>323</v>
      </c>
      <c r="I63" s="98"/>
      <c r="J63" s="98"/>
      <c r="K63" s="109">
        <v>6.1999999999999998E-3</v>
      </c>
      <c r="L63" s="98"/>
      <c r="M63" s="110"/>
      <c r="N63" s="110"/>
    </row>
    <row r="64" spans="1:14">
      <c r="A64" s="99">
        <v>60</v>
      </c>
      <c r="B64" s="98"/>
      <c r="C64" s="98"/>
      <c r="D64" s="98"/>
      <c r="E64" s="98" t="s">
        <v>328</v>
      </c>
      <c r="F64" s="98"/>
      <c r="G64" s="98"/>
      <c r="H64" s="98" t="s">
        <v>323</v>
      </c>
      <c r="I64" s="98"/>
      <c r="J64" s="98"/>
      <c r="K64" s="109">
        <v>6.4000000000000003E-3</v>
      </c>
      <c r="L64" s="98"/>
      <c r="M64" s="110"/>
      <c r="N64" s="110"/>
    </row>
    <row r="65" spans="1:14">
      <c r="A65" s="99">
        <v>61</v>
      </c>
      <c r="B65" s="98"/>
      <c r="C65" s="98"/>
      <c r="D65" s="98"/>
      <c r="E65" s="98" t="s">
        <v>329</v>
      </c>
      <c r="F65" s="98"/>
      <c r="G65" s="98"/>
      <c r="H65" s="98" t="s">
        <v>323</v>
      </c>
      <c r="I65" s="98"/>
      <c r="J65" s="98"/>
      <c r="K65" s="109">
        <v>6.4000000000000003E-3</v>
      </c>
      <c r="L65" s="98"/>
      <c r="M65" s="110"/>
      <c r="N65" s="110"/>
    </row>
    <row r="66" spans="1:14">
      <c r="A66" s="99">
        <v>62</v>
      </c>
      <c r="B66" s="98"/>
      <c r="C66" s="98"/>
      <c r="D66" s="98"/>
      <c r="E66" s="98" t="s">
        <v>291</v>
      </c>
      <c r="F66" s="98"/>
      <c r="G66" s="98"/>
      <c r="H66" s="98" t="s">
        <v>323</v>
      </c>
      <c r="I66" s="98"/>
      <c r="J66" s="98"/>
      <c r="K66" s="109">
        <v>6.1999999999999998E-3</v>
      </c>
      <c r="L66" s="98"/>
      <c r="M66" s="110"/>
      <c r="N66" s="110"/>
    </row>
    <row r="67" spans="1:14">
      <c r="A67" s="99">
        <v>63</v>
      </c>
      <c r="B67" s="98"/>
      <c r="C67" s="98"/>
      <c r="D67" s="98"/>
      <c r="E67" s="98" t="s">
        <v>300</v>
      </c>
      <c r="F67" s="98"/>
      <c r="G67" s="98"/>
      <c r="H67" s="98" t="s">
        <v>323</v>
      </c>
      <c r="I67" s="98"/>
      <c r="J67" s="98"/>
      <c r="K67" s="109">
        <v>6.4000000000000003E-3</v>
      </c>
      <c r="L67" s="98"/>
      <c r="M67" s="110"/>
      <c r="N67" s="110"/>
    </row>
    <row r="68" spans="1:14">
      <c r="A68" s="99">
        <v>64</v>
      </c>
      <c r="B68" s="98"/>
      <c r="C68" s="98"/>
      <c r="D68" s="98"/>
      <c r="E68" s="98" t="s">
        <v>330</v>
      </c>
      <c r="F68" s="98"/>
      <c r="G68" s="98"/>
      <c r="H68" s="98" t="s">
        <v>323</v>
      </c>
      <c r="I68" s="98"/>
      <c r="J68" s="98"/>
      <c r="K68" s="109">
        <v>6.1999999999999998E-3</v>
      </c>
      <c r="L68" s="98"/>
      <c r="M68" s="110"/>
      <c r="N68" s="110"/>
    </row>
    <row r="69" spans="1:14">
      <c r="A69" s="99">
        <v>65</v>
      </c>
      <c r="B69" s="98"/>
      <c r="C69" s="98"/>
      <c r="D69" s="98"/>
      <c r="E69" s="98" t="s">
        <v>331</v>
      </c>
      <c r="F69" s="98"/>
      <c r="G69" s="98"/>
      <c r="H69" s="98" t="s">
        <v>323</v>
      </c>
      <c r="I69" s="98"/>
      <c r="J69" s="98"/>
      <c r="K69" s="109">
        <v>6.4000000000000003E-3</v>
      </c>
      <c r="L69" s="98"/>
      <c r="M69" s="110"/>
      <c r="N69" s="110"/>
    </row>
    <row r="70" spans="1:14">
      <c r="A70" s="99">
        <v>66</v>
      </c>
      <c r="B70" s="98"/>
      <c r="C70" s="98"/>
      <c r="D70" s="98"/>
      <c r="E70" s="98" t="s">
        <v>303</v>
      </c>
      <c r="F70" s="98"/>
      <c r="G70" s="98"/>
      <c r="H70" s="98" t="s">
        <v>332</v>
      </c>
      <c r="I70" s="98"/>
      <c r="J70" s="98"/>
      <c r="K70" s="109">
        <v>6.1000000000000004E-3</v>
      </c>
      <c r="L70" s="98"/>
      <c r="M70" s="110"/>
      <c r="N70" s="110"/>
    </row>
    <row r="71" spans="1:14">
      <c r="A71" s="99">
        <v>67</v>
      </c>
      <c r="B71" s="98"/>
      <c r="C71" s="98"/>
      <c r="D71" s="98"/>
      <c r="E71" s="98" t="s">
        <v>324</v>
      </c>
      <c r="F71" s="98"/>
      <c r="G71" s="98"/>
      <c r="H71" s="98" t="s">
        <v>332</v>
      </c>
      <c r="I71" s="98"/>
      <c r="J71" s="98"/>
      <c r="K71" s="109">
        <v>5.4999999999999997E-3</v>
      </c>
      <c r="L71" s="98"/>
      <c r="M71" s="110"/>
      <c r="N71" s="110"/>
    </row>
    <row r="72" spans="1:14">
      <c r="A72" s="99">
        <v>68</v>
      </c>
      <c r="B72" s="98"/>
      <c r="C72" s="98"/>
      <c r="D72" s="98"/>
      <c r="E72" s="98" t="s">
        <v>325</v>
      </c>
      <c r="F72" s="98"/>
      <c r="G72" s="98"/>
      <c r="H72" s="98" t="s">
        <v>332</v>
      </c>
      <c r="I72" s="98"/>
      <c r="J72" s="98"/>
      <c r="K72" s="109">
        <v>6.1000000000000004E-3</v>
      </c>
      <c r="L72" s="98"/>
      <c r="M72" s="110"/>
      <c r="N72" s="110"/>
    </row>
    <row r="73" spans="1:14">
      <c r="A73" s="99">
        <v>69</v>
      </c>
      <c r="B73" s="98"/>
      <c r="C73" s="98"/>
      <c r="D73" s="98"/>
      <c r="E73" s="98" t="s">
        <v>326</v>
      </c>
      <c r="F73" s="98"/>
      <c r="G73" s="98"/>
      <c r="H73" s="98" t="s">
        <v>332</v>
      </c>
      <c r="I73" s="98"/>
      <c r="J73" s="98"/>
      <c r="K73" s="109">
        <v>5.5999999999999999E-3</v>
      </c>
      <c r="L73" s="98"/>
      <c r="M73" s="110"/>
      <c r="N73" s="110"/>
    </row>
    <row r="74" spans="1:14">
      <c r="A74" s="99">
        <v>70</v>
      </c>
      <c r="B74" s="98"/>
      <c r="C74" s="98"/>
      <c r="D74" s="98"/>
      <c r="E74" s="98"/>
      <c r="F74" s="98" t="s">
        <v>333</v>
      </c>
      <c r="G74" s="98"/>
      <c r="H74" s="98"/>
      <c r="I74" s="98"/>
      <c r="J74" s="98"/>
      <c r="K74" s="111">
        <f>ROUND(AVERAGE(K58:K73),6)</f>
        <v>6.2440000000000004E-3</v>
      </c>
      <c r="L74" s="98"/>
      <c r="M74" s="110"/>
      <c r="N74" s="110"/>
    </row>
    <row r="75" spans="1:14">
      <c r="A75" s="43"/>
      <c r="B75" s="43"/>
      <c r="C75" s="43"/>
      <c r="D75" s="43"/>
      <c r="E75" s="43"/>
      <c r="F75" s="43"/>
      <c r="G75" s="43"/>
      <c r="H75" s="43"/>
      <c r="I75" s="43"/>
      <c r="J75" s="43"/>
      <c r="K75" s="43"/>
      <c r="L75" s="43"/>
      <c r="M75" s="43"/>
      <c r="N75" s="43"/>
    </row>
    <row r="76" spans="1:14">
      <c r="A76" s="43"/>
      <c r="B76" s="43"/>
      <c r="C76" s="43"/>
      <c r="D76" s="43"/>
      <c r="E76" s="43"/>
      <c r="F76" s="43"/>
      <c r="G76" s="43"/>
      <c r="H76" s="43"/>
      <c r="I76" s="43"/>
      <c r="J76" s="43"/>
      <c r="K76" s="43"/>
      <c r="L76" s="43"/>
      <c r="M76" s="43"/>
      <c r="N76" s="43"/>
    </row>
    <row r="77" spans="1:14">
      <c r="A77" s="112"/>
      <c r="B77" s="112"/>
      <c r="C77" s="113" t="s">
        <v>339</v>
      </c>
      <c r="D77" s="114"/>
      <c r="E77" s="114"/>
      <c r="F77" s="112"/>
      <c r="G77" s="112"/>
      <c r="H77" s="112"/>
      <c r="I77" s="112"/>
      <c r="J77" s="112"/>
      <c r="K77" s="112"/>
      <c r="L77" s="112"/>
      <c r="M77" s="112"/>
      <c r="N77" s="112"/>
    </row>
    <row r="78" spans="1:14">
      <c r="A78" s="43"/>
      <c r="B78" s="43"/>
      <c r="C78" s="43"/>
      <c r="D78" s="43"/>
      <c r="E78" s="43"/>
      <c r="F78" s="43"/>
      <c r="G78" s="43"/>
      <c r="H78" s="43"/>
      <c r="I78" s="43"/>
      <c r="J78" s="43"/>
      <c r="K78" s="43"/>
      <c r="L78" s="43"/>
      <c r="M78" s="106" t="s">
        <v>335</v>
      </c>
      <c r="N78" s="106" t="s">
        <v>336</v>
      </c>
    </row>
    <row r="79" spans="1:14">
      <c r="A79" s="99">
        <v>45</v>
      </c>
      <c r="B79" s="98"/>
      <c r="C79" s="98" t="s">
        <v>313</v>
      </c>
      <c r="D79" s="95" t="s">
        <v>338</v>
      </c>
      <c r="E79" s="95"/>
      <c r="F79" s="43"/>
      <c r="G79" s="43"/>
      <c r="H79" s="43"/>
      <c r="I79" s="43"/>
      <c r="J79" s="43"/>
      <c r="K79" s="43"/>
      <c r="L79" s="43"/>
      <c r="M79" s="33">
        <v>550077.26804404706</v>
      </c>
      <c r="N79" s="33">
        <v>1387805</v>
      </c>
    </row>
    <row r="80" spans="1:14">
      <c r="A80" s="99">
        <v>46</v>
      </c>
      <c r="B80" s="98"/>
      <c r="C80" s="98" t="s">
        <v>315</v>
      </c>
      <c r="D80" s="95" t="s">
        <v>316</v>
      </c>
      <c r="E80" s="95"/>
      <c r="F80" s="43"/>
      <c r="G80" s="43"/>
      <c r="H80" s="43"/>
      <c r="I80" s="43"/>
      <c r="J80" s="43"/>
      <c r="K80" s="43"/>
      <c r="L80" s="43"/>
      <c r="M80" s="33">
        <f>ROUND((1+$K$104)^18,2)</f>
        <v>1.1200000000000001</v>
      </c>
      <c r="N80" s="33">
        <f>ROUND((1+$K$104)^18,2)</f>
        <v>1.1200000000000001</v>
      </c>
    </row>
    <row r="81" spans="1:14">
      <c r="A81" s="99">
        <v>47</v>
      </c>
      <c r="B81" s="98"/>
      <c r="C81" s="98" t="s">
        <v>317</v>
      </c>
      <c r="D81" s="95" t="s">
        <v>574</v>
      </c>
      <c r="E81" s="95"/>
      <c r="F81" s="43"/>
      <c r="G81" s="43"/>
      <c r="H81" s="43"/>
      <c r="I81" s="43"/>
      <c r="J81" s="43"/>
      <c r="K81" s="43"/>
      <c r="L81" s="43"/>
      <c r="M81" s="107">
        <f>+M79*M80</f>
        <v>616086.54020933271</v>
      </c>
      <c r="N81" s="107">
        <f>+N79*N80</f>
        <v>1554341.6</v>
      </c>
    </row>
    <row r="82" spans="1:14">
      <c r="A82" s="99">
        <v>48</v>
      </c>
      <c r="B82" s="98"/>
      <c r="C82" s="98"/>
      <c r="D82" s="98"/>
      <c r="E82" s="98"/>
      <c r="F82" s="98"/>
      <c r="G82" s="98"/>
      <c r="H82" s="98"/>
      <c r="I82" s="98"/>
      <c r="J82" s="98"/>
      <c r="K82" s="98"/>
      <c r="L82" s="43"/>
      <c r="M82" s="43"/>
      <c r="N82" s="43"/>
    </row>
    <row r="83" spans="1:14">
      <c r="A83" s="99">
        <v>49</v>
      </c>
      <c r="B83" s="98"/>
      <c r="C83" s="98"/>
      <c r="D83" s="98"/>
      <c r="E83" s="98" t="s">
        <v>269</v>
      </c>
      <c r="F83" s="98" t="s">
        <v>319</v>
      </c>
      <c r="G83" s="98"/>
      <c r="H83" s="98"/>
      <c r="I83" s="98"/>
      <c r="J83" s="98"/>
      <c r="K83" s="98"/>
      <c r="L83" s="43"/>
      <c r="M83" s="43"/>
      <c r="N83" s="43"/>
    </row>
    <row r="84" spans="1:14">
      <c r="A84" s="99">
        <v>50</v>
      </c>
      <c r="B84" s="98"/>
      <c r="C84" s="98"/>
      <c r="D84" s="98"/>
      <c r="E84" s="98"/>
      <c r="F84" s="98"/>
      <c r="G84" s="98"/>
      <c r="H84" s="98"/>
      <c r="I84" s="98"/>
      <c r="J84" s="98"/>
      <c r="K84" s="98"/>
      <c r="L84" s="43"/>
      <c r="M84" s="43"/>
      <c r="N84" s="43"/>
    </row>
    <row r="85" spans="1:14">
      <c r="A85" s="99">
        <v>51</v>
      </c>
      <c r="B85" s="98"/>
      <c r="C85" s="98"/>
      <c r="D85" s="98" t="s">
        <v>320</v>
      </c>
      <c r="E85" s="98"/>
      <c r="F85" s="98"/>
      <c r="G85" s="98"/>
      <c r="H85" s="98"/>
      <c r="I85" s="98"/>
      <c r="J85" s="98"/>
      <c r="K85" s="98"/>
      <c r="L85" s="43"/>
      <c r="M85" s="43"/>
      <c r="N85" s="43"/>
    </row>
    <row r="86" spans="1:14">
      <c r="A86" s="99">
        <v>52</v>
      </c>
      <c r="B86" s="98"/>
      <c r="C86" s="98"/>
      <c r="D86" s="98"/>
      <c r="E86" s="98"/>
      <c r="F86" s="98"/>
      <c r="G86" s="98"/>
      <c r="H86" s="98"/>
      <c r="I86" s="98"/>
      <c r="J86" s="98"/>
      <c r="K86" s="94" t="s">
        <v>321</v>
      </c>
    </row>
    <row r="87" spans="1:14">
      <c r="A87" s="99">
        <v>53</v>
      </c>
      <c r="B87" s="98"/>
      <c r="C87" s="98"/>
      <c r="D87" s="98"/>
      <c r="E87" s="97" t="s">
        <v>275</v>
      </c>
      <c r="F87" s="94"/>
      <c r="G87" s="94"/>
      <c r="H87" s="97" t="s">
        <v>276</v>
      </c>
      <c r="I87" s="98"/>
      <c r="J87" s="98"/>
      <c r="K87" s="97" t="s">
        <v>322</v>
      </c>
    </row>
    <row r="88" spans="1:14">
      <c r="A88" s="99">
        <v>54</v>
      </c>
      <c r="B88" s="98"/>
      <c r="C88" s="98"/>
      <c r="D88" s="98"/>
      <c r="E88" s="98" t="s">
        <v>303</v>
      </c>
      <c r="F88" s="98"/>
      <c r="G88" s="98"/>
      <c r="H88" s="98" t="s">
        <v>323</v>
      </c>
      <c r="I88" s="98"/>
      <c r="J88" s="98"/>
      <c r="K88" s="109">
        <v>6.7999999999999996E-3</v>
      </c>
    </row>
    <row r="89" spans="1:14">
      <c r="A89" s="99">
        <v>55</v>
      </c>
      <c r="B89" s="98"/>
      <c r="C89" s="98"/>
      <c r="D89" s="98"/>
      <c r="E89" s="98" t="s">
        <v>324</v>
      </c>
      <c r="F89" s="98"/>
      <c r="G89" s="98"/>
      <c r="H89" s="98" t="s">
        <v>323</v>
      </c>
      <c r="I89" s="98"/>
      <c r="J89" s="98"/>
      <c r="K89" s="109">
        <v>6.1999999999999998E-3</v>
      </c>
    </row>
    <row r="90" spans="1:14">
      <c r="A90" s="99">
        <v>56</v>
      </c>
      <c r="B90" s="98"/>
      <c r="C90" s="98"/>
      <c r="D90" s="98"/>
      <c r="E90" s="98" t="s">
        <v>325</v>
      </c>
      <c r="F90" s="98"/>
      <c r="G90" s="98"/>
      <c r="H90" s="98" t="s">
        <v>323</v>
      </c>
      <c r="I90" s="98"/>
      <c r="J90" s="98"/>
      <c r="K90" s="109">
        <v>6.7999999999999996E-3</v>
      </c>
    </row>
    <row r="91" spans="1:14">
      <c r="A91" s="99">
        <v>57</v>
      </c>
      <c r="B91" s="98"/>
      <c r="C91" s="98"/>
      <c r="D91" s="98"/>
      <c r="E91" s="98" t="s">
        <v>326</v>
      </c>
      <c r="F91" s="98"/>
      <c r="G91" s="98"/>
      <c r="H91" s="98" t="s">
        <v>323</v>
      </c>
      <c r="I91" s="98"/>
      <c r="J91" s="98"/>
      <c r="K91" s="109">
        <v>6.1999999999999998E-3</v>
      </c>
    </row>
    <row r="92" spans="1:14">
      <c r="A92" s="99">
        <v>58</v>
      </c>
      <c r="B92" s="98"/>
      <c r="C92" s="98"/>
      <c r="D92" s="98"/>
      <c r="E92" s="98" t="s">
        <v>280</v>
      </c>
      <c r="F92" s="98"/>
      <c r="G92" s="98"/>
      <c r="H92" s="98" t="s">
        <v>323</v>
      </c>
      <c r="I92" s="98"/>
      <c r="J92" s="98"/>
      <c r="K92" s="109">
        <v>6.4000000000000003E-3</v>
      </c>
    </row>
    <row r="93" spans="1:14">
      <c r="A93" s="99">
        <v>59</v>
      </c>
      <c r="B93" s="98"/>
      <c r="C93" s="98"/>
      <c r="D93" s="98"/>
      <c r="E93" s="98" t="s">
        <v>327</v>
      </c>
      <c r="F93" s="98"/>
      <c r="G93" s="98"/>
      <c r="H93" s="98" t="s">
        <v>323</v>
      </c>
      <c r="I93" s="98"/>
      <c r="J93" s="98"/>
      <c r="K93" s="109">
        <v>6.1999999999999998E-3</v>
      </c>
    </row>
    <row r="94" spans="1:14">
      <c r="A94" s="99">
        <v>60</v>
      </c>
      <c r="B94" s="98"/>
      <c r="C94" s="98"/>
      <c r="D94" s="98"/>
      <c r="E94" s="98" t="s">
        <v>328</v>
      </c>
      <c r="F94" s="98"/>
      <c r="G94" s="98"/>
      <c r="H94" s="98" t="s">
        <v>323</v>
      </c>
      <c r="I94" s="98"/>
      <c r="J94" s="98"/>
      <c r="K94" s="109">
        <v>6.4000000000000003E-3</v>
      </c>
    </row>
    <row r="95" spans="1:14">
      <c r="A95" s="99">
        <v>61</v>
      </c>
      <c r="B95" s="98"/>
      <c r="C95" s="98"/>
      <c r="D95" s="98"/>
      <c r="E95" s="98" t="s">
        <v>329</v>
      </c>
      <c r="F95" s="98"/>
      <c r="G95" s="98"/>
      <c r="H95" s="98" t="s">
        <v>323</v>
      </c>
      <c r="I95" s="98"/>
      <c r="J95" s="98"/>
      <c r="K95" s="109">
        <v>6.4000000000000003E-3</v>
      </c>
    </row>
    <row r="96" spans="1:14">
      <c r="A96" s="99">
        <v>62</v>
      </c>
      <c r="B96" s="98"/>
      <c r="C96" s="98"/>
      <c r="D96" s="98"/>
      <c r="E96" s="98" t="s">
        <v>291</v>
      </c>
      <c r="F96" s="98"/>
      <c r="G96" s="98"/>
      <c r="H96" s="98" t="s">
        <v>323</v>
      </c>
      <c r="I96" s="98"/>
      <c r="J96" s="98"/>
      <c r="K96" s="109">
        <v>6.1999999999999998E-3</v>
      </c>
    </row>
    <row r="97" spans="1:11">
      <c r="A97" s="99">
        <v>63</v>
      </c>
      <c r="B97" s="98"/>
      <c r="C97" s="98"/>
      <c r="D97" s="98"/>
      <c r="E97" s="98" t="s">
        <v>300</v>
      </c>
      <c r="F97" s="98"/>
      <c r="G97" s="98"/>
      <c r="H97" s="98" t="s">
        <v>323</v>
      </c>
      <c r="I97" s="98"/>
      <c r="J97" s="98"/>
      <c r="K97" s="109">
        <v>6.4000000000000003E-3</v>
      </c>
    </row>
    <row r="98" spans="1:11">
      <c r="A98" s="99">
        <v>64</v>
      </c>
      <c r="B98" s="98"/>
      <c r="C98" s="98"/>
      <c r="D98" s="98"/>
      <c r="E98" s="98" t="s">
        <v>330</v>
      </c>
      <c r="F98" s="98"/>
      <c r="G98" s="98"/>
      <c r="H98" s="98" t="s">
        <v>323</v>
      </c>
      <c r="I98" s="98"/>
      <c r="J98" s="98"/>
      <c r="K98" s="109">
        <v>6.1999999999999998E-3</v>
      </c>
    </row>
    <row r="99" spans="1:11">
      <c r="A99" s="99">
        <v>65</v>
      </c>
      <c r="B99" s="98"/>
      <c r="C99" s="98"/>
      <c r="D99" s="98"/>
      <c r="E99" s="98" t="s">
        <v>331</v>
      </c>
      <c r="F99" s="98"/>
      <c r="G99" s="98"/>
      <c r="H99" s="98" t="s">
        <v>323</v>
      </c>
      <c r="I99" s="98"/>
      <c r="J99" s="98"/>
      <c r="K99" s="109">
        <v>6.4000000000000003E-3</v>
      </c>
    </row>
    <row r="100" spans="1:11">
      <c r="A100" s="99">
        <v>66</v>
      </c>
      <c r="B100" s="98"/>
      <c r="C100" s="98"/>
      <c r="D100" s="98"/>
      <c r="E100" s="98" t="s">
        <v>303</v>
      </c>
      <c r="F100" s="98"/>
      <c r="G100" s="98"/>
      <c r="H100" s="98" t="s">
        <v>332</v>
      </c>
      <c r="I100" s="98"/>
      <c r="J100" s="98"/>
      <c r="K100" s="109">
        <v>6.1000000000000004E-3</v>
      </c>
    </row>
    <row r="101" spans="1:11">
      <c r="A101" s="99">
        <v>67</v>
      </c>
      <c r="B101" s="98"/>
      <c r="C101" s="98"/>
      <c r="D101" s="98"/>
      <c r="E101" s="98" t="s">
        <v>324</v>
      </c>
      <c r="F101" s="98"/>
      <c r="G101" s="98"/>
      <c r="H101" s="98" t="s">
        <v>332</v>
      </c>
      <c r="I101" s="98"/>
      <c r="J101" s="98"/>
      <c r="K101" s="109">
        <v>5.4999999999999997E-3</v>
      </c>
    </row>
    <row r="102" spans="1:11">
      <c r="A102" s="99">
        <v>68</v>
      </c>
      <c r="B102" s="98"/>
      <c r="C102" s="98"/>
      <c r="D102" s="98"/>
      <c r="E102" s="98" t="s">
        <v>325</v>
      </c>
      <c r="F102" s="98"/>
      <c r="G102" s="98"/>
      <c r="H102" s="98" t="s">
        <v>332</v>
      </c>
      <c r="I102" s="98"/>
      <c r="J102" s="98"/>
      <c r="K102" s="109">
        <v>6.1000000000000004E-3</v>
      </c>
    </row>
    <row r="103" spans="1:11">
      <c r="A103" s="99">
        <v>69</v>
      </c>
      <c r="B103" s="98"/>
      <c r="C103" s="98"/>
      <c r="D103" s="98"/>
      <c r="E103" s="98" t="s">
        <v>326</v>
      </c>
      <c r="F103" s="98"/>
      <c r="G103" s="98"/>
      <c r="H103" s="98" t="s">
        <v>332</v>
      </c>
      <c r="I103" s="98"/>
      <c r="J103" s="98"/>
      <c r="K103" s="109">
        <v>5.5999999999999999E-3</v>
      </c>
    </row>
    <row r="104" spans="1:11">
      <c r="A104" s="99">
        <v>70</v>
      </c>
      <c r="B104" s="98"/>
      <c r="C104" s="98"/>
      <c r="D104" s="98"/>
      <c r="E104" s="98"/>
      <c r="F104" s="98" t="s">
        <v>333</v>
      </c>
      <c r="G104" s="98"/>
      <c r="H104" s="98"/>
      <c r="I104" s="98"/>
      <c r="J104" s="98"/>
      <c r="K104" s="111">
        <f>ROUND(AVERAGE(K88:K103),6)</f>
        <v>6.2440000000000004E-3</v>
      </c>
    </row>
  </sheetData>
  <mergeCells count="1">
    <mergeCell ref="A2:O2"/>
  </mergeCells>
  <pageMargins left="0.7" right="0.7" top="0.75" bottom="0.75" header="0.3" footer="0.3"/>
  <pageSetup scale="60" fitToHeight="2" orientation="portrait" verticalDpi="1200" r:id="rId1"/>
  <headerFooter>
    <oddHeader>&amp;L&amp;8 2016 BHP Attachment H Supplemental Supporting Schedules&amp;C&amp;"Arial MT,Bold"&amp;10
ACTUAL SERVICE YEAR ATRR
BLACK HILLS POWER, INC.
SUPPORTING SCHEDULES&amp;R&amp;10Page &amp;P of &amp;N</oddHeader>
  </headerFooter>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H119"/>
  <sheetViews>
    <sheetView workbookViewId="0">
      <selection activeCell="A4" sqref="A4:D4"/>
    </sheetView>
  </sheetViews>
  <sheetFormatPr defaultColWidth="7.109375" defaultRowHeight="15"/>
  <cols>
    <col min="1" max="1" width="5.5546875" style="115" customWidth="1"/>
    <col min="2" max="2" width="35.5546875" style="115" customWidth="1"/>
    <col min="3" max="3" width="14.6640625" style="115" customWidth="1"/>
    <col min="4" max="4" width="11.109375" style="128" customWidth="1"/>
    <col min="5" max="5" width="7.109375" style="115"/>
    <col min="6" max="6" width="9.44140625" style="115" bestFit="1" customWidth="1"/>
    <col min="7" max="7" width="18.6640625" style="115" customWidth="1"/>
    <col min="8" max="16384" width="7.109375" style="115"/>
  </cols>
  <sheetData>
    <row r="3" spans="1:8">
      <c r="C3" s="116" t="s">
        <v>341</v>
      </c>
      <c r="D3" s="115">
        <v>2025</v>
      </c>
      <c r="F3" s="117"/>
    </row>
    <row r="4" spans="1:8">
      <c r="A4" s="289" t="s">
        <v>0</v>
      </c>
      <c r="B4" s="289"/>
      <c r="C4" s="289"/>
      <c r="D4" s="289"/>
      <c r="F4" s="118"/>
    </row>
    <row r="5" spans="1:8">
      <c r="A5" s="289" t="s">
        <v>1</v>
      </c>
      <c r="B5" s="289"/>
      <c r="C5" s="289"/>
      <c r="D5" s="289"/>
    </row>
    <row r="6" spans="1:8">
      <c r="A6" s="289" t="s">
        <v>2</v>
      </c>
      <c r="B6" s="289"/>
      <c r="C6" s="289"/>
      <c r="D6" s="289"/>
    </row>
    <row r="7" spans="1:8">
      <c r="B7" s="290"/>
      <c r="C7" s="290"/>
      <c r="D7" s="290"/>
    </row>
    <row r="8" spans="1:8">
      <c r="A8" s="119" t="s">
        <v>3</v>
      </c>
      <c r="C8" s="120" t="s">
        <v>4</v>
      </c>
      <c r="D8" s="52"/>
    </row>
    <row r="9" spans="1:8">
      <c r="A9" s="121" t="s">
        <v>5</v>
      </c>
      <c r="C9" s="122" t="s">
        <v>6</v>
      </c>
      <c r="D9" s="48" t="s">
        <v>7</v>
      </c>
      <c r="G9" s="123"/>
    </row>
    <row r="10" spans="1:8">
      <c r="A10" s="119">
        <v>1</v>
      </c>
      <c r="B10" s="115" t="s">
        <v>8</v>
      </c>
      <c r="C10" s="115" t="s">
        <v>9</v>
      </c>
      <c r="D10" s="35">
        <v>36771</v>
      </c>
      <c r="G10" s="123"/>
      <c r="H10" s="124"/>
    </row>
    <row r="11" spans="1:8">
      <c r="A11" s="119">
        <v>2</v>
      </c>
      <c r="B11" s="115" t="s">
        <v>10</v>
      </c>
      <c r="C11" s="115" t="s">
        <v>404</v>
      </c>
      <c r="D11" s="35">
        <v>548082</v>
      </c>
      <c r="F11" s="42"/>
      <c r="G11" s="125"/>
      <c r="H11" s="124"/>
    </row>
    <row r="12" spans="1:8">
      <c r="A12" s="119">
        <v>3</v>
      </c>
      <c r="B12" s="115" t="s">
        <v>11</v>
      </c>
      <c r="C12" s="115" t="s">
        <v>12</v>
      </c>
      <c r="D12" s="126">
        <v>427655</v>
      </c>
      <c r="F12" s="42"/>
      <c r="H12" s="124"/>
    </row>
    <row r="13" spans="1:8" ht="18">
      <c r="A13" s="119">
        <v>4</v>
      </c>
      <c r="B13" s="115" t="s">
        <v>13</v>
      </c>
      <c r="C13" s="115" t="s">
        <v>576</v>
      </c>
      <c r="D13" s="35">
        <v>0</v>
      </c>
      <c r="F13" s="115" t="s">
        <v>556</v>
      </c>
      <c r="H13" s="124"/>
    </row>
    <row r="14" spans="1:8" ht="15.75" thickBot="1">
      <c r="A14" s="119">
        <v>5</v>
      </c>
      <c r="B14" s="46" t="s">
        <v>14</v>
      </c>
      <c r="D14" s="34">
        <f>SUM(D10:D13)</f>
        <v>1012508</v>
      </c>
      <c r="F14" s="127"/>
      <c r="G14" s="127"/>
    </row>
    <row r="15" spans="1:8" ht="15.75" thickTop="1">
      <c r="A15" s="119">
        <v>6</v>
      </c>
    </row>
    <row r="16" spans="1:8">
      <c r="A16" s="119">
        <v>7</v>
      </c>
    </row>
    <row r="17" spans="1:8">
      <c r="A17" s="119">
        <v>8</v>
      </c>
      <c r="B17" s="129" t="s">
        <v>15</v>
      </c>
      <c r="D17" s="35"/>
      <c r="F17" s="124"/>
      <c r="G17" s="124"/>
    </row>
    <row r="18" spans="1:8">
      <c r="A18" s="119">
        <v>9</v>
      </c>
      <c r="D18" s="35"/>
      <c r="H18" s="124"/>
    </row>
    <row r="19" spans="1:8">
      <c r="A19" s="119">
        <v>10</v>
      </c>
      <c r="B19" s="115" t="s">
        <v>16</v>
      </c>
      <c r="D19" s="35"/>
    </row>
    <row r="20" spans="1:8" ht="12.75" customHeight="1">
      <c r="A20" s="119">
        <v>11</v>
      </c>
      <c r="D20" s="35"/>
      <c r="H20" s="124"/>
    </row>
    <row r="21" spans="1:8">
      <c r="A21" s="119">
        <v>12</v>
      </c>
      <c r="D21" s="35"/>
    </row>
    <row r="22" spans="1:8">
      <c r="A22" s="119">
        <v>13</v>
      </c>
      <c r="D22" s="36"/>
    </row>
    <row r="23" spans="1:8" ht="16.5" customHeight="1">
      <c r="A23" s="119">
        <v>14</v>
      </c>
      <c r="B23" s="115" t="s">
        <v>17</v>
      </c>
      <c r="C23" s="129"/>
      <c r="D23" s="37">
        <f>SUM(D19:D22)</f>
        <v>0</v>
      </c>
    </row>
    <row r="24" spans="1:8">
      <c r="A24" s="119">
        <v>15</v>
      </c>
      <c r="D24" s="35"/>
    </row>
    <row r="25" spans="1:8" ht="15.75" thickBot="1">
      <c r="A25" s="119">
        <v>16</v>
      </c>
      <c r="B25" s="115" t="s">
        <v>18</v>
      </c>
      <c r="D25" s="34">
        <f>+D23/3</f>
        <v>0</v>
      </c>
    </row>
    <row r="26" spans="1:8" ht="15.75" thickTop="1">
      <c r="A26" s="119">
        <v>17</v>
      </c>
      <c r="D26" s="38"/>
    </row>
    <row r="27" spans="1:8">
      <c r="A27" s="119">
        <v>18</v>
      </c>
      <c r="D27" s="38"/>
    </row>
    <row r="28" spans="1:8">
      <c r="A28" s="119">
        <v>19</v>
      </c>
      <c r="B28" s="129" t="s">
        <v>50</v>
      </c>
      <c r="D28" s="38"/>
    </row>
    <row r="29" spans="1:8" ht="18">
      <c r="A29" s="119">
        <v>20</v>
      </c>
      <c r="B29" s="115" t="s">
        <v>53</v>
      </c>
      <c r="C29" s="115" t="s">
        <v>577</v>
      </c>
      <c r="D29" s="35">
        <v>0</v>
      </c>
      <c r="F29" s="115" t="s">
        <v>557</v>
      </c>
    </row>
    <row r="30" spans="1:8" ht="18">
      <c r="A30" s="119">
        <v>21</v>
      </c>
      <c r="B30" s="115" t="s">
        <v>54</v>
      </c>
      <c r="C30" s="115" t="s">
        <v>577</v>
      </c>
      <c r="D30" s="35">
        <v>311301.3600000001</v>
      </c>
      <c r="H30" s="124"/>
    </row>
    <row r="31" spans="1:8" ht="15.75" thickBot="1">
      <c r="A31" s="119">
        <v>22</v>
      </c>
      <c r="B31" s="115" t="s">
        <v>50</v>
      </c>
      <c r="D31" s="34">
        <f>SUM(D29:D30)</f>
        <v>311301.3600000001</v>
      </c>
    </row>
    <row r="32" spans="1:8" ht="15.75" thickTop="1">
      <c r="A32" s="119">
        <v>23</v>
      </c>
      <c r="D32" s="38"/>
    </row>
    <row r="33" spans="1:4">
      <c r="A33" s="119">
        <v>24</v>
      </c>
      <c r="B33" s="115" t="s">
        <v>52</v>
      </c>
      <c r="D33" s="38"/>
    </row>
    <row r="34" spans="1:4">
      <c r="A34" s="119">
        <v>25</v>
      </c>
      <c r="B34" s="115" t="s">
        <v>55</v>
      </c>
    </row>
    <row r="35" spans="1:4">
      <c r="A35" s="119">
        <v>26</v>
      </c>
      <c r="B35" s="115" t="s">
        <v>19</v>
      </c>
      <c r="D35" s="115"/>
    </row>
    <row r="36" spans="1:4">
      <c r="A36" s="119">
        <v>27</v>
      </c>
      <c r="B36" s="115" t="s">
        <v>56</v>
      </c>
    </row>
    <row r="37" spans="1:4">
      <c r="A37" s="119">
        <v>28</v>
      </c>
      <c r="B37" s="115" t="s">
        <v>57</v>
      </c>
    </row>
    <row r="118" spans="7:8">
      <c r="G118" s="115" t="s">
        <v>20</v>
      </c>
      <c r="H118" s="115">
        <f>+J187</f>
        <v>0</v>
      </c>
    </row>
    <row r="119" spans="7:8">
      <c r="H119" s="115">
        <f>+H118</f>
        <v>0</v>
      </c>
    </row>
  </sheetData>
  <mergeCells count="4">
    <mergeCell ref="A4:D4"/>
    <mergeCell ref="A5:D5"/>
    <mergeCell ref="A6:D6"/>
    <mergeCell ref="B7:D7"/>
  </mergeCells>
  <printOptions horizontalCentered="1"/>
  <pageMargins left="0.75" right="0.75" top="1" bottom="1" header="0.5" footer="0.5"/>
  <pageSetup orientation="portrait" r:id="rId1"/>
  <headerFooter alignWithMargins="0">
    <oddHeader>&amp;L&amp;8 2017 BHP-Workpaper 1 Supplemental Supporting Schedules&amp;C&amp;"Arial MT,Bold"&amp;10
ACTUAL SERVICE YEAR ATRR&amp;"Arial MT,Regular"&amp;12
&amp;"Arial MT,Bold"&amp;10BLACK HILLS POWER, INC.
SUPPORTING SCHEDULES&amp;R&amp;10Page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116"/>
  <sheetViews>
    <sheetView workbookViewId="0">
      <selection activeCell="D29" sqref="D29"/>
    </sheetView>
  </sheetViews>
  <sheetFormatPr defaultColWidth="7.109375" defaultRowHeight="12.75"/>
  <cols>
    <col min="1" max="1" width="4.21875" style="130" customWidth="1"/>
    <col min="2" max="2" width="8.21875" style="130" customWidth="1"/>
    <col min="3" max="3" width="35.6640625" style="130" customWidth="1"/>
    <col min="4" max="4" width="1.6640625" style="151" customWidth="1"/>
    <col min="5" max="5" width="11.6640625" style="130" bestFit="1" customWidth="1"/>
    <col min="6" max="6" width="1.88671875" style="130" customWidth="1"/>
    <col min="7" max="7" width="10.6640625" style="130" bestFit="1" customWidth="1"/>
    <col min="8" max="10" width="7.109375" style="130"/>
    <col min="11" max="11" width="7.5546875" style="130" bestFit="1" customWidth="1"/>
    <col min="12" max="16384" width="7.109375" style="130"/>
  </cols>
  <sheetData>
    <row r="2" spans="1:15">
      <c r="B2" s="291"/>
      <c r="C2" s="292"/>
      <c r="D2" s="292"/>
    </row>
    <row r="3" spans="1:15">
      <c r="B3" s="131"/>
      <c r="C3" s="132"/>
      <c r="D3" s="132"/>
      <c r="F3" s="133" t="s">
        <v>341</v>
      </c>
      <c r="G3" s="130">
        <v>2025</v>
      </c>
    </row>
    <row r="4" spans="1:15">
      <c r="A4" s="292" t="s">
        <v>21</v>
      </c>
      <c r="B4" s="292"/>
      <c r="C4" s="292"/>
      <c r="D4" s="292"/>
      <c r="E4" s="292"/>
      <c r="F4" s="292"/>
      <c r="G4" s="292"/>
    </row>
    <row r="5" spans="1:15">
      <c r="A5" s="292" t="s">
        <v>573</v>
      </c>
      <c r="B5" s="292"/>
      <c r="C5" s="292"/>
      <c r="D5" s="292"/>
      <c r="E5" s="292"/>
      <c r="F5" s="292"/>
      <c r="G5" s="292"/>
    </row>
    <row r="6" spans="1:15">
      <c r="A6" s="292" t="s">
        <v>2</v>
      </c>
      <c r="B6" s="292"/>
      <c r="C6" s="292"/>
      <c r="D6" s="292"/>
      <c r="E6" s="292"/>
      <c r="F6" s="292"/>
      <c r="G6" s="292"/>
    </row>
    <row r="7" spans="1:15">
      <c r="B7" s="131"/>
      <c r="C7" s="132"/>
      <c r="D7" s="132"/>
    </row>
    <row r="8" spans="1:15">
      <c r="A8" s="134" t="s">
        <v>3</v>
      </c>
      <c r="D8" s="135"/>
      <c r="E8" s="135"/>
    </row>
    <row r="9" spans="1:15">
      <c r="A9" s="134" t="s">
        <v>5</v>
      </c>
      <c r="D9" s="136"/>
      <c r="E9" s="137" t="s">
        <v>22</v>
      </c>
      <c r="F9" s="137"/>
      <c r="G9" s="137" t="s">
        <v>23</v>
      </c>
    </row>
    <row r="10" spans="1:15">
      <c r="A10" s="138"/>
      <c r="B10" s="139"/>
      <c r="C10" s="139"/>
      <c r="D10" s="139"/>
      <c r="E10" s="139"/>
      <c r="F10" s="139"/>
      <c r="G10" s="140" t="s">
        <v>24</v>
      </c>
    </row>
    <row r="11" spans="1:15">
      <c r="B11" s="141" t="s">
        <v>25</v>
      </c>
      <c r="C11" s="141" t="s">
        <v>26</v>
      </c>
      <c r="D11" s="139"/>
      <c r="E11" s="141" t="s">
        <v>27</v>
      </c>
      <c r="F11" s="139"/>
      <c r="G11" s="141" t="s">
        <v>28</v>
      </c>
    </row>
    <row r="12" spans="1:15">
      <c r="A12" s="134">
        <v>1</v>
      </c>
      <c r="B12" s="140">
        <v>354</v>
      </c>
      <c r="C12" s="139" t="s">
        <v>29</v>
      </c>
      <c r="D12" s="139"/>
      <c r="E12" s="142">
        <v>466725.14</v>
      </c>
      <c r="F12" s="142"/>
      <c r="G12" s="142">
        <v>204851.75037532198</v>
      </c>
      <c r="N12" s="143"/>
      <c r="O12" s="143"/>
    </row>
    <row r="13" spans="1:15" ht="12.75" customHeight="1">
      <c r="A13" s="134">
        <v>2</v>
      </c>
      <c r="B13" s="140">
        <v>355</v>
      </c>
      <c r="C13" s="139" t="s">
        <v>30</v>
      </c>
      <c r="D13" s="139"/>
      <c r="E13" s="142">
        <v>112521671.52</v>
      </c>
      <c r="F13" s="142"/>
      <c r="G13" s="142">
        <v>19019052.010180973</v>
      </c>
      <c r="N13" s="143"/>
      <c r="O13" s="143"/>
    </row>
    <row r="14" spans="1:15">
      <c r="A14" s="134">
        <v>3</v>
      </c>
      <c r="B14" s="140">
        <v>356</v>
      </c>
      <c r="C14" s="139" t="s">
        <v>31</v>
      </c>
      <c r="D14" s="139"/>
      <c r="E14" s="142">
        <v>91566288.300000012</v>
      </c>
      <c r="F14" s="142"/>
      <c r="G14" s="142">
        <v>9380719.3457180616</v>
      </c>
      <c r="N14" s="143"/>
      <c r="O14" s="143"/>
    </row>
    <row r="15" spans="1:15">
      <c r="A15" s="134">
        <v>4</v>
      </c>
      <c r="B15" s="140">
        <v>359</v>
      </c>
      <c r="C15" s="139" t="s">
        <v>32</v>
      </c>
      <c r="D15" s="139"/>
      <c r="E15" s="142">
        <v>6920.2800000000007</v>
      </c>
      <c r="F15" s="142"/>
      <c r="G15" s="142">
        <v>4785.0400300152005</v>
      </c>
      <c r="N15" s="143"/>
      <c r="O15" s="143"/>
    </row>
    <row r="16" spans="1:15">
      <c r="A16" s="134">
        <v>5</v>
      </c>
      <c r="B16" s="139"/>
      <c r="C16" s="144" t="s">
        <v>33</v>
      </c>
      <c r="D16" s="139"/>
      <c r="E16" s="145">
        <f>SUM(E12:E15)</f>
        <v>204561605.24000001</v>
      </c>
      <c r="F16" s="142"/>
      <c r="G16" s="145">
        <f>SUM(G12:G15)</f>
        <v>28609408.146304373</v>
      </c>
      <c r="N16" s="143"/>
      <c r="O16" s="143"/>
    </row>
    <row r="17" spans="1:15">
      <c r="A17" s="134">
        <v>6</v>
      </c>
      <c r="B17" s="139"/>
      <c r="C17" s="144"/>
      <c r="D17" s="139"/>
      <c r="E17" s="142"/>
      <c r="F17" s="142"/>
      <c r="G17" s="142"/>
      <c r="N17" s="143"/>
      <c r="O17" s="143"/>
    </row>
    <row r="18" spans="1:15">
      <c r="A18" s="134">
        <v>7</v>
      </c>
      <c r="B18" s="140">
        <v>353</v>
      </c>
      <c r="C18" s="144" t="s">
        <v>34</v>
      </c>
      <c r="D18" s="139"/>
      <c r="E18" s="142">
        <v>38207363.955507003</v>
      </c>
      <c r="F18" s="142"/>
      <c r="G18" s="142">
        <v>13221898.724393999</v>
      </c>
      <c r="K18" s="143"/>
      <c r="N18" s="143"/>
      <c r="O18" s="143"/>
    </row>
    <row r="19" spans="1:15">
      <c r="A19" s="134">
        <v>8</v>
      </c>
      <c r="B19" s="140">
        <v>352</v>
      </c>
      <c r="C19" s="144" t="s">
        <v>35</v>
      </c>
      <c r="D19" s="139"/>
      <c r="E19" s="142">
        <v>855964.06551699992</v>
      </c>
      <c r="F19" s="142"/>
      <c r="G19" s="142">
        <v>525243.65479900001</v>
      </c>
      <c r="N19" s="143"/>
      <c r="O19" s="143"/>
    </row>
    <row r="20" spans="1:15" ht="14.25">
      <c r="A20" s="134">
        <v>9</v>
      </c>
      <c r="B20" s="140">
        <v>351</v>
      </c>
      <c r="C20" s="144" t="s">
        <v>572</v>
      </c>
      <c r="D20" s="146"/>
      <c r="E20" s="142">
        <v>3304268.1600000025</v>
      </c>
      <c r="F20" s="142"/>
      <c r="G20" s="142">
        <v>-137402.58981286868</v>
      </c>
      <c r="N20" s="143"/>
      <c r="O20" s="143"/>
    </row>
    <row r="21" spans="1:15">
      <c r="A21" s="134">
        <v>10</v>
      </c>
      <c r="B21" s="139"/>
      <c r="C21" s="139" t="s">
        <v>36</v>
      </c>
      <c r="D21" s="139"/>
      <c r="E21" s="145">
        <f>SUM(E16:E20)</f>
        <v>246929201.42102402</v>
      </c>
      <c r="F21" s="142"/>
      <c r="G21" s="145">
        <f>SUM(G16:G20)</f>
        <v>42219147.935684502</v>
      </c>
      <c r="N21" s="143"/>
      <c r="O21" s="143"/>
    </row>
    <row r="22" spans="1:15">
      <c r="A22" s="134">
        <v>11</v>
      </c>
      <c r="B22" s="139"/>
      <c r="C22" s="139"/>
      <c r="D22" s="139"/>
      <c r="E22" s="142"/>
      <c r="F22" s="142"/>
      <c r="G22" s="142"/>
      <c r="N22" s="143"/>
      <c r="O22" s="143"/>
    </row>
    <row r="23" spans="1:15">
      <c r="A23" s="134">
        <v>12</v>
      </c>
      <c r="B23" s="140">
        <v>350</v>
      </c>
      <c r="C23" s="144" t="s">
        <v>37</v>
      </c>
      <c r="D23" s="139"/>
      <c r="E23" s="142">
        <v>9541168.540000001</v>
      </c>
      <c r="F23" s="142"/>
      <c r="G23" s="142"/>
      <c r="N23" s="143"/>
      <c r="O23" s="143"/>
    </row>
    <row r="24" spans="1:15">
      <c r="A24" s="134">
        <v>13</v>
      </c>
      <c r="B24" s="140">
        <v>350</v>
      </c>
      <c r="C24" s="144" t="s">
        <v>38</v>
      </c>
      <c r="D24" s="139"/>
      <c r="E24" s="147">
        <v>384308.74</v>
      </c>
      <c r="F24" s="139"/>
      <c r="G24" s="139"/>
      <c r="N24" s="143"/>
      <c r="O24" s="143"/>
    </row>
    <row r="25" spans="1:15">
      <c r="A25" s="134">
        <v>14</v>
      </c>
      <c r="B25" s="139"/>
      <c r="C25" s="139"/>
      <c r="D25" s="139"/>
      <c r="E25" s="139"/>
      <c r="F25" s="139"/>
      <c r="G25" s="139"/>
      <c r="N25" s="143"/>
      <c r="O25" s="143"/>
    </row>
    <row r="26" spans="1:15">
      <c r="A26" s="134">
        <v>15</v>
      </c>
      <c r="B26" s="139"/>
      <c r="C26" s="139" t="s">
        <v>39</v>
      </c>
      <c r="D26" s="148"/>
      <c r="E26" s="142">
        <f>E21+E23+E24</f>
        <v>256854678.70102403</v>
      </c>
      <c r="F26" s="139"/>
      <c r="G26" s="142">
        <f>G21+G23+G24</f>
        <v>42219147.935684502</v>
      </c>
      <c r="N26" s="143"/>
      <c r="O26" s="143"/>
    </row>
    <row r="27" spans="1:15">
      <c r="A27" s="134">
        <v>16</v>
      </c>
      <c r="B27" s="139"/>
      <c r="C27" s="139"/>
      <c r="D27" s="139"/>
      <c r="E27" s="142"/>
      <c r="F27" s="142"/>
      <c r="G27" s="142"/>
      <c r="N27" s="143"/>
      <c r="O27" s="143"/>
    </row>
    <row r="28" spans="1:15">
      <c r="A28" s="134">
        <v>17</v>
      </c>
      <c r="B28" s="140">
        <v>352</v>
      </c>
      <c r="C28" s="139" t="s">
        <v>40</v>
      </c>
      <c r="D28" s="139"/>
      <c r="E28" s="142">
        <v>32823.367830000003</v>
      </c>
      <c r="F28" s="142"/>
      <c r="G28" s="142">
        <v>22740.803045000001</v>
      </c>
      <c r="N28" s="143"/>
      <c r="O28" s="143"/>
    </row>
    <row r="29" spans="1:15">
      <c r="A29" s="134">
        <v>18</v>
      </c>
      <c r="B29" s="140">
        <v>353</v>
      </c>
      <c r="C29" s="139" t="s">
        <v>40</v>
      </c>
      <c r="D29" s="139"/>
      <c r="E29" s="142">
        <v>768952.23010000016</v>
      </c>
      <c r="F29" s="142"/>
      <c r="G29" s="142">
        <v>222392.85492800004</v>
      </c>
      <c r="N29" s="143"/>
      <c r="O29" s="143"/>
    </row>
    <row r="30" spans="1:15">
      <c r="A30" s="134">
        <v>19</v>
      </c>
      <c r="B30" s="140">
        <v>355</v>
      </c>
      <c r="C30" s="139" t="s">
        <v>40</v>
      </c>
      <c r="D30" s="139"/>
      <c r="E30" s="142">
        <v>1641770.24</v>
      </c>
      <c r="F30" s="142"/>
      <c r="G30" s="142">
        <v>200028.87337052345</v>
      </c>
      <c r="N30" s="143"/>
      <c r="O30" s="143"/>
    </row>
    <row r="31" spans="1:15">
      <c r="A31" s="134">
        <v>20</v>
      </c>
      <c r="B31" s="140">
        <v>356</v>
      </c>
      <c r="C31" s="139" t="s">
        <v>40</v>
      </c>
      <c r="D31" s="139"/>
      <c r="E31" s="142">
        <v>865996.255</v>
      </c>
      <c r="F31" s="142"/>
      <c r="G31" s="142">
        <v>52393.673436256853</v>
      </c>
      <c r="N31" s="143"/>
      <c r="O31" s="143"/>
    </row>
    <row r="32" spans="1:15">
      <c r="A32" s="134">
        <v>21</v>
      </c>
      <c r="B32" s="139"/>
      <c r="C32" s="144" t="s">
        <v>41</v>
      </c>
      <c r="D32" s="139"/>
      <c r="E32" s="145">
        <f>SUM(E28:E31)</f>
        <v>3309542.0929300003</v>
      </c>
      <c r="F32" s="142"/>
      <c r="G32" s="145">
        <f>SUM(G28:G31)</f>
        <v>497556.20477978035</v>
      </c>
      <c r="N32" s="143"/>
      <c r="O32" s="143"/>
    </row>
    <row r="33" spans="1:15">
      <c r="A33" s="134">
        <v>22</v>
      </c>
      <c r="B33" s="139"/>
      <c r="C33" s="144"/>
      <c r="D33" s="139"/>
      <c r="E33" s="142"/>
      <c r="F33" s="142"/>
      <c r="G33" s="142"/>
      <c r="N33" s="143"/>
      <c r="O33" s="143"/>
    </row>
    <row r="34" spans="1:15">
      <c r="A34" s="134">
        <v>23</v>
      </c>
      <c r="B34" s="148" t="s">
        <v>42</v>
      </c>
      <c r="C34" s="144"/>
      <c r="D34" s="139"/>
      <c r="E34" s="147">
        <f>+E32+E26</f>
        <v>260164220.79395401</v>
      </c>
      <c r="F34" s="142"/>
      <c r="G34" s="147">
        <f>+G32+G26</f>
        <v>42716704.140464284</v>
      </c>
      <c r="N34" s="143"/>
      <c r="O34" s="143"/>
    </row>
    <row r="35" spans="1:15">
      <c r="A35" s="134">
        <v>24</v>
      </c>
      <c r="B35" s="148"/>
      <c r="C35" s="144"/>
      <c r="D35" s="139"/>
      <c r="E35" s="145"/>
      <c r="F35" s="142"/>
      <c r="G35" s="142"/>
      <c r="N35" s="143"/>
      <c r="O35" s="143"/>
    </row>
    <row r="36" spans="1:15">
      <c r="A36" s="134">
        <v>25</v>
      </c>
      <c r="B36" s="139" t="s">
        <v>43</v>
      </c>
      <c r="C36" s="144"/>
      <c r="D36" s="139"/>
      <c r="E36" s="147">
        <v>299983988</v>
      </c>
      <c r="F36" s="142"/>
      <c r="G36" s="147">
        <v>55322248</v>
      </c>
      <c r="N36" s="143"/>
      <c r="O36" s="143"/>
    </row>
    <row r="37" spans="1:15">
      <c r="A37" s="134">
        <v>26</v>
      </c>
      <c r="B37" s="139"/>
      <c r="C37" s="144"/>
      <c r="D37" s="139"/>
      <c r="E37" s="142"/>
      <c r="F37" s="142"/>
      <c r="G37" s="145"/>
      <c r="N37" s="143"/>
      <c r="O37" s="143"/>
    </row>
    <row r="38" spans="1:15" ht="13.5" thickBot="1">
      <c r="A38" s="134">
        <v>27</v>
      </c>
      <c r="B38" s="139"/>
      <c r="C38" s="139" t="s">
        <v>44</v>
      </c>
      <c r="D38" s="139"/>
      <c r="E38" s="149">
        <f>E36-E34</f>
        <v>39819767.206045985</v>
      </c>
      <c r="F38" s="142"/>
      <c r="G38" s="149">
        <f>G36-G34</f>
        <v>12605543.859535716</v>
      </c>
      <c r="N38" s="143"/>
      <c r="O38" s="143"/>
    </row>
    <row r="39" spans="1:15" ht="13.5" thickTop="1">
      <c r="A39" s="134">
        <v>28</v>
      </c>
      <c r="B39" s="139"/>
      <c r="C39" s="144"/>
      <c r="D39" s="139"/>
      <c r="E39" s="142"/>
      <c r="F39" s="142"/>
      <c r="G39" s="142"/>
      <c r="N39" s="143"/>
      <c r="O39" s="143"/>
    </row>
    <row r="40" spans="1:15">
      <c r="A40" s="134">
        <v>29</v>
      </c>
      <c r="B40" s="140">
        <v>362</v>
      </c>
      <c r="C40" s="139" t="s">
        <v>40</v>
      </c>
      <c r="D40" s="139"/>
      <c r="E40" s="142">
        <v>9275271.7599999979</v>
      </c>
      <c r="F40" s="142"/>
      <c r="G40" s="142">
        <v>3199362.3550000009</v>
      </c>
      <c r="N40" s="143"/>
      <c r="O40" s="143"/>
    </row>
    <row r="41" spans="1:15">
      <c r="A41" s="134">
        <v>30</v>
      </c>
      <c r="B41" s="140">
        <v>362</v>
      </c>
      <c r="C41" s="139" t="s">
        <v>45</v>
      </c>
      <c r="D41" s="139"/>
      <c r="E41" s="142">
        <v>7255764.3500000006</v>
      </c>
      <c r="F41" s="142"/>
      <c r="G41" s="142">
        <v>2065704.3400000003</v>
      </c>
      <c r="N41" s="143"/>
      <c r="O41" s="143"/>
    </row>
    <row r="42" spans="1:15">
      <c r="A42" s="134">
        <v>31</v>
      </c>
      <c r="B42" s="139"/>
      <c r="C42" s="139"/>
      <c r="D42" s="139"/>
      <c r="E42" s="145"/>
      <c r="F42" s="142"/>
      <c r="G42" s="145"/>
      <c r="N42" s="143"/>
      <c r="O42" s="143"/>
    </row>
    <row r="43" spans="1:15">
      <c r="A43" s="134">
        <v>32</v>
      </c>
      <c r="B43" s="148" t="s">
        <v>46</v>
      </c>
      <c r="C43" s="144"/>
      <c r="D43" s="139"/>
      <c r="E43" s="147">
        <f>SUM(E40:E42)</f>
        <v>16531036.109999999</v>
      </c>
      <c r="F43" s="142"/>
      <c r="G43" s="147">
        <f>SUM(G40:G42)</f>
        <v>5265066.6950000012</v>
      </c>
      <c r="N43" s="143"/>
      <c r="O43" s="143"/>
    </row>
    <row r="44" spans="1:15">
      <c r="A44" s="134">
        <v>33</v>
      </c>
      <c r="B44" s="148"/>
      <c r="C44" s="144"/>
      <c r="D44" s="139"/>
      <c r="E44" s="142"/>
      <c r="F44" s="142"/>
      <c r="G44" s="142"/>
      <c r="N44" s="143"/>
      <c r="O44" s="143"/>
    </row>
    <row r="45" spans="1:15">
      <c r="A45" s="134">
        <v>34</v>
      </c>
      <c r="B45" s="139" t="s">
        <v>47</v>
      </c>
      <c r="C45" s="144"/>
      <c r="D45" s="139"/>
      <c r="E45" s="142">
        <v>600361634</v>
      </c>
      <c r="F45" s="142"/>
      <c r="G45" s="142">
        <v>193687355</v>
      </c>
      <c r="N45" s="143"/>
      <c r="O45" s="143"/>
    </row>
    <row r="46" spans="1:15" ht="13.5" thickBot="1">
      <c r="A46" s="134">
        <v>35</v>
      </c>
      <c r="B46" s="139"/>
      <c r="C46" s="139" t="s">
        <v>48</v>
      </c>
      <c r="D46" s="139"/>
      <c r="E46" s="150">
        <f>+E45-E43</f>
        <v>583830597.88999999</v>
      </c>
      <c r="F46" s="142"/>
      <c r="G46" s="150">
        <f>+G45-G43</f>
        <v>188422288.30500001</v>
      </c>
      <c r="N46" s="143"/>
      <c r="O46" s="143"/>
    </row>
    <row r="47" spans="1:15" ht="13.5" thickTop="1">
      <c r="A47" s="134">
        <v>36</v>
      </c>
      <c r="B47" s="139"/>
      <c r="C47" s="144"/>
      <c r="D47" s="139"/>
      <c r="E47" s="142"/>
      <c r="F47" s="142"/>
      <c r="G47" s="142"/>
      <c r="N47" s="143"/>
      <c r="O47" s="143"/>
    </row>
    <row r="48" spans="1:15" ht="13.5" thickBot="1">
      <c r="A48" s="134">
        <v>37</v>
      </c>
      <c r="B48" s="139"/>
      <c r="C48" s="148" t="s">
        <v>49</v>
      </c>
      <c r="D48" s="139"/>
      <c r="E48" s="10">
        <f>+E43+E34</f>
        <v>276695256.90395403</v>
      </c>
      <c r="F48" s="142"/>
      <c r="G48" s="10">
        <f>+G43+G34</f>
        <v>47981770.835464284</v>
      </c>
      <c r="N48" s="143"/>
      <c r="O48" s="143"/>
    </row>
    <row r="49" spans="1:2" ht="13.5" thickTop="1">
      <c r="A49" s="134">
        <v>38</v>
      </c>
    </row>
    <row r="50" spans="1:2">
      <c r="A50" s="134">
        <v>39</v>
      </c>
      <c r="B50" s="130" t="s">
        <v>58</v>
      </c>
    </row>
    <row r="51" spans="1:2">
      <c r="A51" s="134">
        <v>40</v>
      </c>
      <c r="B51" s="152" t="s">
        <v>59</v>
      </c>
    </row>
    <row r="52" spans="1:2">
      <c r="A52" s="134">
        <v>41</v>
      </c>
      <c r="B52" s="152" t="s">
        <v>61</v>
      </c>
    </row>
    <row r="53" spans="1:2">
      <c r="A53" s="134">
        <v>42</v>
      </c>
      <c r="B53" s="152" t="s">
        <v>60</v>
      </c>
    </row>
    <row r="115" spans="6:6">
      <c r="F115" s="130">
        <f>+H184</f>
        <v>0</v>
      </c>
    </row>
    <row r="116" spans="6:6">
      <c r="F116" s="130">
        <f>+F115</f>
        <v>0</v>
      </c>
    </row>
  </sheetData>
  <mergeCells count="4">
    <mergeCell ref="B2:D2"/>
    <mergeCell ref="A4:G4"/>
    <mergeCell ref="A5:G5"/>
    <mergeCell ref="A6:G6"/>
  </mergeCells>
  <printOptions horizontalCentered="1"/>
  <pageMargins left="0.5" right="0.25" top="1" bottom="1" header="0.5" footer="0.5"/>
  <pageSetup scale="95" orientation="portrait" r:id="rId1"/>
  <headerFooter alignWithMargins="0">
    <oddHeader>&amp;L&amp;8 2016 BHP-Workpaper 4 Supplemental Supporting Schedules&amp;C&amp;"Arial MT,Bold"&amp;10
ACTUAL SERVICE YEAR ATRR
BLACK HILLS POWER, INC.
SUPPORTING SCHEDULES&amp;R&amp;10Page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I44"/>
  <sheetViews>
    <sheetView zoomScale="85" zoomScaleNormal="85" workbookViewId="0">
      <selection activeCell="W32" sqref="W32"/>
    </sheetView>
  </sheetViews>
  <sheetFormatPr defaultRowHeight="15"/>
  <cols>
    <col min="1" max="1" width="3.44140625" style="43" bestFit="1" customWidth="1"/>
    <col min="2" max="2" width="3.44140625" style="43" customWidth="1"/>
    <col min="3" max="3" width="13.21875" style="43" customWidth="1"/>
    <col min="4" max="4" width="2.6640625" style="43" customWidth="1"/>
    <col min="5" max="5" width="15.21875" style="43" customWidth="1"/>
    <col min="6" max="6" width="3" style="43" customWidth="1"/>
    <col min="7" max="7" width="11.88671875" style="43" bestFit="1" customWidth="1"/>
    <col min="8" max="8" width="3" style="43" customWidth="1"/>
    <col min="9" max="9" width="11.88671875" style="43" bestFit="1" customWidth="1"/>
    <col min="10" max="10" width="3" style="43" customWidth="1"/>
    <col min="11" max="11" width="12.21875" style="43" bestFit="1" customWidth="1"/>
    <col min="12" max="12" width="3.109375" style="43" customWidth="1"/>
    <col min="13" max="13" width="12.88671875" style="43" bestFit="1" customWidth="1"/>
    <col min="14" max="14" width="3.109375" style="43" customWidth="1"/>
    <col min="15" max="15" width="13.5546875" style="43" bestFit="1" customWidth="1"/>
    <col min="16" max="16" width="9.21875" style="43" customWidth="1"/>
    <col min="17" max="17" width="15.44140625" style="126" bestFit="1" customWidth="1"/>
    <col min="18" max="18" width="14.44140625" style="43" bestFit="1" customWidth="1"/>
    <col min="19" max="19" width="13.5546875" style="43" bestFit="1" customWidth="1"/>
    <col min="20" max="20" width="16.77734375" style="43" customWidth="1"/>
    <col min="21" max="21" width="10.88671875" style="43" bestFit="1" customWidth="1"/>
    <col min="22" max="22" width="8.88671875" style="43"/>
    <col min="23" max="23" width="13.21875" style="43" customWidth="1"/>
    <col min="24" max="263" width="8.88671875" style="43"/>
    <col min="264" max="264" width="3.44140625" style="43" bestFit="1" customWidth="1"/>
    <col min="265" max="265" width="3.44140625" style="43" customWidth="1"/>
    <col min="266" max="266" width="13.21875" style="43" customWidth="1"/>
    <col min="267" max="267" width="2.6640625" style="43" customWidth="1"/>
    <col min="268" max="268" width="15.21875" style="43" customWidth="1"/>
    <col min="269" max="269" width="3" style="43" customWidth="1"/>
    <col min="270" max="270" width="11.88671875" style="43" bestFit="1" customWidth="1"/>
    <col min="271" max="271" width="3.109375" style="43" customWidth="1"/>
    <col min="272" max="272" width="13.5546875" style="43" bestFit="1" customWidth="1"/>
    <col min="273" max="274" width="9.21875" style="43" customWidth="1"/>
    <col min="275" max="519" width="8.88671875" style="43"/>
    <col min="520" max="520" width="3.44140625" style="43" bestFit="1" customWidth="1"/>
    <col min="521" max="521" width="3.44140625" style="43" customWidth="1"/>
    <col min="522" max="522" width="13.21875" style="43" customWidth="1"/>
    <col min="523" max="523" width="2.6640625" style="43" customWidth="1"/>
    <col min="524" max="524" width="15.21875" style="43" customWidth="1"/>
    <col min="525" max="525" width="3" style="43" customWidth="1"/>
    <col min="526" max="526" width="11.88671875" style="43" bestFit="1" customWidth="1"/>
    <col min="527" max="527" width="3.109375" style="43" customWidth="1"/>
    <col min="528" max="528" width="13.5546875" style="43" bestFit="1" customWidth="1"/>
    <col min="529" max="530" width="9.21875" style="43" customWidth="1"/>
    <col min="531" max="775" width="8.88671875" style="43"/>
    <col min="776" max="776" width="3.44140625" style="43" bestFit="1" customWidth="1"/>
    <col min="777" max="777" width="3.44140625" style="43" customWidth="1"/>
    <col min="778" max="778" width="13.21875" style="43" customWidth="1"/>
    <col min="779" max="779" width="2.6640625" style="43" customWidth="1"/>
    <col min="780" max="780" width="15.21875" style="43" customWidth="1"/>
    <col min="781" max="781" width="3" style="43" customWidth="1"/>
    <col min="782" max="782" width="11.88671875" style="43" bestFit="1" customWidth="1"/>
    <col min="783" max="783" width="3.109375" style="43" customWidth="1"/>
    <col min="784" max="784" width="13.5546875" style="43" bestFit="1" customWidth="1"/>
    <col min="785" max="786" width="9.21875" style="43" customWidth="1"/>
    <col min="787" max="1031" width="8.88671875" style="43"/>
    <col min="1032" max="1032" width="3.44140625" style="43" bestFit="1" customWidth="1"/>
    <col min="1033" max="1033" width="3.44140625" style="43" customWidth="1"/>
    <col min="1034" max="1034" width="13.21875" style="43" customWidth="1"/>
    <col min="1035" max="1035" width="2.6640625" style="43" customWidth="1"/>
    <col min="1036" max="1036" width="15.21875" style="43" customWidth="1"/>
    <col min="1037" max="1037" width="3" style="43" customWidth="1"/>
    <col min="1038" max="1038" width="11.88671875" style="43" bestFit="1" customWidth="1"/>
    <col min="1039" max="1039" width="3.109375" style="43" customWidth="1"/>
    <col min="1040" max="1040" width="13.5546875" style="43" bestFit="1" customWidth="1"/>
    <col min="1041" max="1042" width="9.21875" style="43" customWidth="1"/>
    <col min="1043" max="1287" width="8.88671875" style="43"/>
    <col min="1288" max="1288" width="3.44140625" style="43" bestFit="1" customWidth="1"/>
    <col min="1289" max="1289" width="3.44140625" style="43" customWidth="1"/>
    <col min="1290" max="1290" width="13.21875" style="43" customWidth="1"/>
    <col min="1291" max="1291" width="2.6640625" style="43" customWidth="1"/>
    <col min="1292" max="1292" width="15.21875" style="43" customWidth="1"/>
    <col min="1293" max="1293" width="3" style="43" customWidth="1"/>
    <col min="1294" max="1294" width="11.88671875" style="43" bestFit="1" customWidth="1"/>
    <col min="1295" max="1295" width="3.109375" style="43" customWidth="1"/>
    <col min="1296" max="1296" width="13.5546875" style="43" bestFit="1" customWidth="1"/>
    <col min="1297" max="1298" width="9.21875" style="43" customWidth="1"/>
    <col min="1299" max="1543" width="8.88671875" style="43"/>
    <col min="1544" max="1544" width="3.44140625" style="43" bestFit="1" customWidth="1"/>
    <col min="1545" max="1545" width="3.44140625" style="43" customWidth="1"/>
    <col min="1546" max="1546" width="13.21875" style="43" customWidth="1"/>
    <col min="1547" max="1547" width="2.6640625" style="43" customWidth="1"/>
    <col min="1548" max="1548" width="15.21875" style="43" customWidth="1"/>
    <col min="1549" max="1549" width="3" style="43" customWidth="1"/>
    <col min="1550" max="1550" width="11.88671875" style="43" bestFit="1" customWidth="1"/>
    <col min="1551" max="1551" width="3.109375" style="43" customWidth="1"/>
    <col min="1552" max="1552" width="13.5546875" style="43" bestFit="1" customWidth="1"/>
    <col min="1553" max="1554" width="9.21875" style="43" customWidth="1"/>
    <col min="1555" max="1799" width="8.88671875" style="43"/>
    <col min="1800" max="1800" width="3.44140625" style="43" bestFit="1" customWidth="1"/>
    <col min="1801" max="1801" width="3.44140625" style="43" customWidth="1"/>
    <col min="1802" max="1802" width="13.21875" style="43" customWidth="1"/>
    <col min="1803" max="1803" width="2.6640625" style="43" customWidth="1"/>
    <col min="1804" max="1804" width="15.21875" style="43" customWidth="1"/>
    <col min="1805" max="1805" width="3" style="43" customWidth="1"/>
    <col min="1806" max="1806" width="11.88671875" style="43" bestFit="1" customWidth="1"/>
    <col min="1807" max="1807" width="3.109375" style="43" customWidth="1"/>
    <col min="1808" max="1808" width="13.5546875" style="43" bestFit="1" customWidth="1"/>
    <col min="1809" max="1810" width="9.21875" style="43" customWidth="1"/>
    <col min="1811" max="2055" width="8.88671875" style="43"/>
    <col min="2056" max="2056" width="3.44140625" style="43" bestFit="1" customWidth="1"/>
    <col min="2057" max="2057" width="3.44140625" style="43" customWidth="1"/>
    <col min="2058" max="2058" width="13.21875" style="43" customWidth="1"/>
    <col min="2059" max="2059" width="2.6640625" style="43" customWidth="1"/>
    <col min="2060" max="2060" width="15.21875" style="43" customWidth="1"/>
    <col min="2061" max="2061" width="3" style="43" customWidth="1"/>
    <col min="2062" max="2062" width="11.88671875" style="43" bestFit="1" customWidth="1"/>
    <col min="2063" max="2063" width="3.109375" style="43" customWidth="1"/>
    <col min="2064" max="2064" width="13.5546875" style="43" bestFit="1" customWidth="1"/>
    <col min="2065" max="2066" width="9.21875" style="43" customWidth="1"/>
    <col min="2067" max="2311" width="8.88671875" style="43"/>
    <col min="2312" max="2312" width="3.44140625" style="43" bestFit="1" customWidth="1"/>
    <col min="2313" max="2313" width="3.44140625" style="43" customWidth="1"/>
    <col min="2314" max="2314" width="13.21875" style="43" customWidth="1"/>
    <col min="2315" max="2315" width="2.6640625" style="43" customWidth="1"/>
    <col min="2316" max="2316" width="15.21875" style="43" customWidth="1"/>
    <col min="2317" max="2317" width="3" style="43" customWidth="1"/>
    <col min="2318" max="2318" width="11.88671875" style="43" bestFit="1" customWidth="1"/>
    <col min="2319" max="2319" width="3.109375" style="43" customWidth="1"/>
    <col min="2320" max="2320" width="13.5546875" style="43" bestFit="1" customWidth="1"/>
    <col min="2321" max="2322" width="9.21875" style="43" customWidth="1"/>
    <col min="2323" max="2567" width="8.88671875" style="43"/>
    <col min="2568" max="2568" width="3.44140625" style="43" bestFit="1" customWidth="1"/>
    <col min="2569" max="2569" width="3.44140625" style="43" customWidth="1"/>
    <col min="2570" max="2570" width="13.21875" style="43" customWidth="1"/>
    <col min="2571" max="2571" width="2.6640625" style="43" customWidth="1"/>
    <col min="2572" max="2572" width="15.21875" style="43" customWidth="1"/>
    <col min="2573" max="2573" width="3" style="43" customWidth="1"/>
    <col min="2574" max="2574" width="11.88671875" style="43" bestFit="1" customWidth="1"/>
    <col min="2575" max="2575" width="3.109375" style="43" customWidth="1"/>
    <col min="2576" max="2576" width="13.5546875" style="43" bestFit="1" customWidth="1"/>
    <col min="2577" max="2578" width="9.21875" style="43" customWidth="1"/>
    <col min="2579" max="2823" width="8.88671875" style="43"/>
    <col min="2824" max="2824" width="3.44140625" style="43" bestFit="1" customWidth="1"/>
    <col min="2825" max="2825" width="3.44140625" style="43" customWidth="1"/>
    <col min="2826" max="2826" width="13.21875" style="43" customWidth="1"/>
    <col min="2827" max="2827" width="2.6640625" style="43" customWidth="1"/>
    <col min="2828" max="2828" width="15.21875" style="43" customWidth="1"/>
    <col min="2829" max="2829" width="3" style="43" customWidth="1"/>
    <col min="2830" max="2830" width="11.88671875" style="43" bestFit="1" customWidth="1"/>
    <col min="2831" max="2831" width="3.109375" style="43" customWidth="1"/>
    <col min="2832" max="2832" width="13.5546875" style="43" bestFit="1" customWidth="1"/>
    <col min="2833" max="2834" width="9.21875" style="43" customWidth="1"/>
    <col min="2835" max="3079" width="8.88671875" style="43"/>
    <col min="3080" max="3080" width="3.44140625" style="43" bestFit="1" customWidth="1"/>
    <col min="3081" max="3081" width="3.44140625" style="43" customWidth="1"/>
    <col min="3082" max="3082" width="13.21875" style="43" customWidth="1"/>
    <col min="3083" max="3083" width="2.6640625" style="43" customWidth="1"/>
    <col min="3084" max="3084" width="15.21875" style="43" customWidth="1"/>
    <col min="3085" max="3085" width="3" style="43" customWidth="1"/>
    <col min="3086" max="3086" width="11.88671875" style="43" bestFit="1" customWidth="1"/>
    <col min="3087" max="3087" width="3.109375" style="43" customWidth="1"/>
    <col min="3088" max="3088" width="13.5546875" style="43" bestFit="1" customWidth="1"/>
    <col min="3089" max="3090" width="9.21875" style="43" customWidth="1"/>
    <col min="3091" max="3335" width="8.88671875" style="43"/>
    <col min="3336" max="3336" width="3.44140625" style="43" bestFit="1" customWidth="1"/>
    <col min="3337" max="3337" width="3.44140625" style="43" customWidth="1"/>
    <col min="3338" max="3338" width="13.21875" style="43" customWidth="1"/>
    <col min="3339" max="3339" width="2.6640625" style="43" customWidth="1"/>
    <col min="3340" max="3340" width="15.21875" style="43" customWidth="1"/>
    <col min="3341" max="3341" width="3" style="43" customWidth="1"/>
    <col min="3342" max="3342" width="11.88671875" style="43" bestFit="1" customWidth="1"/>
    <col min="3343" max="3343" width="3.109375" style="43" customWidth="1"/>
    <col min="3344" max="3344" width="13.5546875" style="43" bestFit="1" customWidth="1"/>
    <col min="3345" max="3346" width="9.21875" style="43" customWidth="1"/>
    <col min="3347" max="3591" width="8.88671875" style="43"/>
    <col min="3592" max="3592" width="3.44140625" style="43" bestFit="1" customWidth="1"/>
    <col min="3593" max="3593" width="3.44140625" style="43" customWidth="1"/>
    <col min="3594" max="3594" width="13.21875" style="43" customWidth="1"/>
    <col min="3595" max="3595" width="2.6640625" style="43" customWidth="1"/>
    <col min="3596" max="3596" width="15.21875" style="43" customWidth="1"/>
    <col min="3597" max="3597" width="3" style="43" customWidth="1"/>
    <col min="3598" max="3598" width="11.88671875" style="43" bestFit="1" customWidth="1"/>
    <col min="3599" max="3599" width="3.109375" style="43" customWidth="1"/>
    <col min="3600" max="3600" width="13.5546875" style="43" bestFit="1" customWidth="1"/>
    <col min="3601" max="3602" width="9.21875" style="43" customWidth="1"/>
    <col min="3603" max="3847" width="8.88671875" style="43"/>
    <col min="3848" max="3848" width="3.44140625" style="43" bestFit="1" customWidth="1"/>
    <col min="3849" max="3849" width="3.44140625" style="43" customWidth="1"/>
    <col min="3850" max="3850" width="13.21875" style="43" customWidth="1"/>
    <col min="3851" max="3851" width="2.6640625" style="43" customWidth="1"/>
    <col min="3852" max="3852" width="15.21875" style="43" customWidth="1"/>
    <col min="3853" max="3853" width="3" style="43" customWidth="1"/>
    <col min="3854" max="3854" width="11.88671875" style="43" bestFit="1" customWidth="1"/>
    <col min="3855" max="3855" width="3.109375" style="43" customWidth="1"/>
    <col min="3856" max="3856" width="13.5546875" style="43" bestFit="1" customWidth="1"/>
    <col min="3857" max="3858" width="9.21875" style="43" customWidth="1"/>
    <col min="3859" max="4103" width="8.88671875" style="43"/>
    <col min="4104" max="4104" width="3.44140625" style="43" bestFit="1" customWidth="1"/>
    <col min="4105" max="4105" width="3.44140625" style="43" customWidth="1"/>
    <col min="4106" max="4106" width="13.21875" style="43" customWidth="1"/>
    <col min="4107" max="4107" width="2.6640625" style="43" customWidth="1"/>
    <col min="4108" max="4108" width="15.21875" style="43" customWidth="1"/>
    <col min="4109" max="4109" width="3" style="43" customWidth="1"/>
    <col min="4110" max="4110" width="11.88671875" style="43" bestFit="1" customWidth="1"/>
    <col min="4111" max="4111" width="3.109375" style="43" customWidth="1"/>
    <col min="4112" max="4112" width="13.5546875" style="43" bestFit="1" customWidth="1"/>
    <col min="4113" max="4114" width="9.21875" style="43" customWidth="1"/>
    <col min="4115" max="4359" width="8.88671875" style="43"/>
    <col min="4360" max="4360" width="3.44140625" style="43" bestFit="1" customWidth="1"/>
    <col min="4361" max="4361" width="3.44140625" style="43" customWidth="1"/>
    <col min="4362" max="4362" width="13.21875" style="43" customWidth="1"/>
    <col min="4363" max="4363" width="2.6640625" style="43" customWidth="1"/>
    <col min="4364" max="4364" width="15.21875" style="43" customWidth="1"/>
    <col min="4365" max="4365" width="3" style="43" customWidth="1"/>
    <col min="4366" max="4366" width="11.88671875" style="43" bestFit="1" customWidth="1"/>
    <col min="4367" max="4367" width="3.109375" style="43" customWidth="1"/>
    <col min="4368" max="4368" width="13.5546875" style="43" bestFit="1" customWidth="1"/>
    <col min="4369" max="4370" width="9.21875" style="43" customWidth="1"/>
    <col min="4371" max="4615" width="8.88671875" style="43"/>
    <col min="4616" max="4616" width="3.44140625" style="43" bestFit="1" customWidth="1"/>
    <col min="4617" max="4617" width="3.44140625" style="43" customWidth="1"/>
    <col min="4618" max="4618" width="13.21875" style="43" customWidth="1"/>
    <col min="4619" max="4619" width="2.6640625" style="43" customWidth="1"/>
    <col min="4620" max="4620" width="15.21875" style="43" customWidth="1"/>
    <col min="4621" max="4621" width="3" style="43" customWidth="1"/>
    <col min="4622" max="4622" width="11.88671875" style="43" bestFit="1" customWidth="1"/>
    <col min="4623" max="4623" width="3.109375" style="43" customWidth="1"/>
    <col min="4624" max="4624" width="13.5546875" style="43" bestFit="1" customWidth="1"/>
    <col min="4625" max="4626" width="9.21875" style="43" customWidth="1"/>
    <col min="4627" max="4871" width="8.88671875" style="43"/>
    <col min="4872" max="4872" width="3.44140625" style="43" bestFit="1" customWidth="1"/>
    <col min="4873" max="4873" width="3.44140625" style="43" customWidth="1"/>
    <col min="4874" max="4874" width="13.21875" style="43" customWidth="1"/>
    <col min="4875" max="4875" width="2.6640625" style="43" customWidth="1"/>
    <col min="4876" max="4876" width="15.21875" style="43" customWidth="1"/>
    <col min="4877" max="4877" width="3" style="43" customWidth="1"/>
    <col min="4878" max="4878" width="11.88671875" style="43" bestFit="1" customWidth="1"/>
    <col min="4879" max="4879" width="3.109375" style="43" customWidth="1"/>
    <col min="4880" max="4880" width="13.5546875" style="43" bestFit="1" customWidth="1"/>
    <col min="4881" max="4882" width="9.21875" style="43" customWidth="1"/>
    <col min="4883" max="5127" width="8.88671875" style="43"/>
    <col min="5128" max="5128" width="3.44140625" style="43" bestFit="1" customWidth="1"/>
    <col min="5129" max="5129" width="3.44140625" style="43" customWidth="1"/>
    <col min="5130" max="5130" width="13.21875" style="43" customWidth="1"/>
    <col min="5131" max="5131" width="2.6640625" style="43" customWidth="1"/>
    <col min="5132" max="5132" width="15.21875" style="43" customWidth="1"/>
    <col min="5133" max="5133" width="3" style="43" customWidth="1"/>
    <col min="5134" max="5134" width="11.88671875" style="43" bestFit="1" customWidth="1"/>
    <col min="5135" max="5135" width="3.109375" style="43" customWidth="1"/>
    <col min="5136" max="5136" width="13.5546875" style="43" bestFit="1" customWidth="1"/>
    <col min="5137" max="5138" width="9.21875" style="43" customWidth="1"/>
    <col min="5139" max="5383" width="8.88671875" style="43"/>
    <col min="5384" max="5384" width="3.44140625" style="43" bestFit="1" customWidth="1"/>
    <col min="5385" max="5385" width="3.44140625" style="43" customWidth="1"/>
    <col min="5386" max="5386" width="13.21875" style="43" customWidth="1"/>
    <col min="5387" max="5387" width="2.6640625" style="43" customWidth="1"/>
    <col min="5388" max="5388" width="15.21875" style="43" customWidth="1"/>
    <col min="5389" max="5389" width="3" style="43" customWidth="1"/>
    <col min="5390" max="5390" width="11.88671875" style="43" bestFit="1" customWidth="1"/>
    <col min="5391" max="5391" width="3.109375" style="43" customWidth="1"/>
    <col min="5392" max="5392" width="13.5546875" style="43" bestFit="1" customWidth="1"/>
    <col min="5393" max="5394" width="9.21875" style="43" customWidth="1"/>
    <col min="5395" max="5639" width="8.88671875" style="43"/>
    <col min="5640" max="5640" width="3.44140625" style="43" bestFit="1" customWidth="1"/>
    <col min="5641" max="5641" width="3.44140625" style="43" customWidth="1"/>
    <col min="5642" max="5642" width="13.21875" style="43" customWidth="1"/>
    <col min="5643" max="5643" width="2.6640625" style="43" customWidth="1"/>
    <col min="5644" max="5644" width="15.21875" style="43" customWidth="1"/>
    <col min="5645" max="5645" width="3" style="43" customWidth="1"/>
    <col min="5646" max="5646" width="11.88671875" style="43" bestFit="1" customWidth="1"/>
    <col min="5647" max="5647" width="3.109375" style="43" customWidth="1"/>
    <col min="5648" max="5648" width="13.5546875" style="43" bestFit="1" customWidth="1"/>
    <col min="5649" max="5650" width="9.21875" style="43" customWidth="1"/>
    <col min="5651" max="5895" width="8.88671875" style="43"/>
    <col min="5896" max="5896" width="3.44140625" style="43" bestFit="1" customWidth="1"/>
    <col min="5897" max="5897" width="3.44140625" style="43" customWidth="1"/>
    <col min="5898" max="5898" width="13.21875" style="43" customWidth="1"/>
    <col min="5899" max="5899" width="2.6640625" style="43" customWidth="1"/>
    <col min="5900" max="5900" width="15.21875" style="43" customWidth="1"/>
    <col min="5901" max="5901" width="3" style="43" customWidth="1"/>
    <col min="5902" max="5902" width="11.88671875" style="43" bestFit="1" customWidth="1"/>
    <col min="5903" max="5903" width="3.109375" style="43" customWidth="1"/>
    <col min="5904" max="5904" width="13.5546875" style="43" bestFit="1" customWidth="1"/>
    <col min="5905" max="5906" width="9.21875" style="43" customWidth="1"/>
    <col min="5907" max="6151" width="8.88671875" style="43"/>
    <col min="6152" max="6152" width="3.44140625" style="43" bestFit="1" customWidth="1"/>
    <col min="6153" max="6153" width="3.44140625" style="43" customWidth="1"/>
    <col min="6154" max="6154" width="13.21875" style="43" customWidth="1"/>
    <col min="6155" max="6155" width="2.6640625" style="43" customWidth="1"/>
    <col min="6156" max="6156" width="15.21875" style="43" customWidth="1"/>
    <col min="6157" max="6157" width="3" style="43" customWidth="1"/>
    <col min="6158" max="6158" width="11.88671875" style="43" bestFit="1" customWidth="1"/>
    <col min="6159" max="6159" width="3.109375" style="43" customWidth="1"/>
    <col min="6160" max="6160" width="13.5546875" style="43" bestFit="1" customWidth="1"/>
    <col min="6161" max="6162" width="9.21875" style="43" customWidth="1"/>
    <col min="6163" max="6407" width="8.88671875" style="43"/>
    <col min="6408" max="6408" width="3.44140625" style="43" bestFit="1" customWidth="1"/>
    <col min="6409" max="6409" width="3.44140625" style="43" customWidth="1"/>
    <col min="6410" max="6410" width="13.21875" style="43" customWidth="1"/>
    <col min="6411" max="6411" width="2.6640625" style="43" customWidth="1"/>
    <col min="6412" max="6412" width="15.21875" style="43" customWidth="1"/>
    <col min="6413" max="6413" width="3" style="43" customWidth="1"/>
    <col min="6414" max="6414" width="11.88671875" style="43" bestFit="1" customWidth="1"/>
    <col min="6415" max="6415" width="3.109375" style="43" customWidth="1"/>
    <col min="6416" max="6416" width="13.5546875" style="43" bestFit="1" customWidth="1"/>
    <col min="6417" max="6418" width="9.21875" style="43" customWidth="1"/>
    <col min="6419" max="6663" width="8.88671875" style="43"/>
    <col min="6664" max="6664" width="3.44140625" style="43" bestFit="1" customWidth="1"/>
    <col min="6665" max="6665" width="3.44140625" style="43" customWidth="1"/>
    <col min="6666" max="6666" width="13.21875" style="43" customWidth="1"/>
    <col min="6667" max="6667" width="2.6640625" style="43" customWidth="1"/>
    <col min="6668" max="6668" width="15.21875" style="43" customWidth="1"/>
    <col min="6669" max="6669" width="3" style="43" customWidth="1"/>
    <col min="6670" max="6670" width="11.88671875" style="43" bestFit="1" customWidth="1"/>
    <col min="6671" max="6671" width="3.109375" style="43" customWidth="1"/>
    <col min="6672" max="6672" width="13.5546875" style="43" bestFit="1" customWidth="1"/>
    <col min="6673" max="6674" width="9.21875" style="43" customWidth="1"/>
    <col min="6675" max="6919" width="8.88671875" style="43"/>
    <col min="6920" max="6920" width="3.44140625" style="43" bestFit="1" customWidth="1"/>
    <col min="6921" max="6921" width="3.44140625" style="43" customWidth="1"/>
    <col min="6922" max="6922" width="13.21875" style="43" customWidth="1"/>
    <col min="6923" max="6923" width="2.6640625" style="43" customWidth="1"/>
    <col min="6924" max="6924" width="15.21875" style="43" customWidth="1"/>
    <col min="6925" max="6925" width="3" style="43" customWidth="1"/>
    <col min="6926" max="6926" width="11.88671875" style="43" bestFit="1" customWidth="1"/>
    <col min="6927" max="6927" width="3.109375" style="43" customWidth="1"/>
    <col min="6928" max="6928" width="13.5546875" style="43" bestFit="1" customWidth="1"/>
    <col min="6929" max="6930" width="9.21875" style="43" customWidth="1"/>
    <col min="6931" max="7175" width="8.88671875" style="43"/>
    <col min="7176" max="7176" width="3.44140625" style="43" bestFit="1" customWidth="1"/>
    <col min="7177" max="7177" width="3.44140625" style="43" customWidth="1"/>
    <col min="7178" max="7178" width="13.21875" style="43" customWidth="1"/>
    <col min="7179" max="7179" width="2.6640625" style="43" customWidth="1"/>
    <col min="7180" max="7180" width="15.21875" style="43" customWidth="1"/>
    <col min="7181" max="7181" width="3" style="43" customWidth="1"/>
    <col min="7182" max="7182" width="11.88671875" style="43" bestFit="1" customWidth="1"/>
    <col min="7183" max="7183" width="3.109375" style="43" customWidth="1"/>
    <col min="7184" max="7184" width="13.5546875" style="43" bestFit="1" customWidth="1"/>
    <col min="7185" max="7186" width="9.21875" style="43" customWidth="1"/>
    <col min="7187" max="7431" width="8.88671875" style="43"/>
    <col min="7432" max="7432" width="3.44140625" style="43" bestFit="1" customWidth="1"/>
    <col min="7433" max="7433" width="3.44140625" style="43" customWidth="1"/>
    <col min="7434" max="7434" width="13.21875" style="43" customWidth="1"/>
    <col min="7435" max="7435" width="2.6640625" style="43" customWidth="1"/>
    <col min="7436" max="7436" width="15.21875" style="43" customWidth="1"/>
    <col min="7437" max="7437" width="3" style="43" customWidth="1"/>
    <col min="7438" max="7438" width="11.88671875" style="43" bestFit="1" customWidth="1"/>
    <col min="7439" max="7439" width="3.109375" style="43" customWidth="1"/>
    <col min="7440" max="7440" width="13.5546875" style="43" bestFit="1" customWidth="1"/>
    <col min="7441" max="7442" width="9.21875" style="43" customWidth="1"/>
    <col min="7443" max="7687" width="8.88671875" style="43"/>
    <col min="7688" max="7688" width="3.44140625" style="43" bestFit="1" customWidth="1"/>
    <col min="7689" max="7689" width="3.44140625" style="43" customWidth="1"/>
    <col min="7690" max="7690" width="13.21875" style="43" customWidth="1"/>
    <col min="7691" max="7691" width="2.6640625" style="43" customWidth="1"/>
    <col min="7692" max="7692" width="15.21875" style="43" customWidth="1"/>
    <col min="7693" max="7693" width="3" style="43" customWidth="1"/>
    <col min="7694" max="7694" width="11.88671875" style="43" bestFit="1" customWidth="1"/>
    <col min="7695" max="7695" width="3.109375" style="43" customWidth="1"/>
    <col min="7696" max="7696" width="13.5546875" style="43" bestFit="1" customWidth="1"/>
    <col min="7697" max="7698" width="9.21875" style="43" customWidth="1"/>
    <col min="7699" max="7943" width="8.88671875" style="43"/>
    <col min="7944" max="7944" width="3.44140625" style="43" bestFit="1" customWidth="1"/>
    <col min="7945" max="7945" width="3.44140625" style="43" customWidth="1"/>
    <col min="7946" max="7946" width="13.21875" style="43" customWidth="1"/>
    <col min="7947" max="7947" width="2.6640625" style="43" customWidth="1"/>
    <col min="7948" max="7948" width="15.21875" style="43" customWidth="1"/>
    <col min="7949" max="7949" width="3" style="43" customWidth="1"/>
    <col min="7950" max="7950" width="11.88671875" style="43" bestFit="1" customWidth="1"/>
    <col min="7951" max="7951" width="3.109375" style="43" customWidth="1"/>
    <col min="7952" max="7952" width="13.5546875" style="43" bestFit="1" customWidth="1"/>
    <col min="7953" max="7954" width="9.21875" style="43" customWidth="1"/>
    <col min="7955" max="8199" width="8.88671875" style="43"/>
    <col min="8200" max="8200" width="3.44140625" style="43" bestFit="1" customWidth="1"/>
    <col min="8201" max="8201" width="3.44140625" style="43" customWidth="1"/>
    <col min="8202" max="8202" width="13.21875" style="43" customWidth="1"/>
    <col min="8203" max="8203" width="2.6640625" style="43" customWidth="1"/>
    <col min="8204" max="8204" width="15.21875" style="43" customWidth="1"/>
    <col min="8205" max="8205" width="3" style="43" customWidth="1"/>
    <col min="8206" max="8206" width="11.88671875" style="43" bestFit="1" customWidth="1"/>
    <col min="8207" max="8207" width="3.109375" style="43" customWidth="1"/>
    <col min="8208" max="8208" width="13.5546875" style="43" bestFit="1" customWidth="1"/>
    <col min="8209" max="8210" width="9.21875" style="43" customWidth="1"/>
    <col min="8211" max="8455" width="8.88671875" style="43"/>
    <col min="8456" max="8456" width="3.44140625" style="43" bestFit="1" customWidth="1"/>
    <col min="8457" max="8457" width="3.44140625" style="43" customWidth="1"/>
    <col min="8458" max="8458" width="13.21875" style="43" customWidth="1"/>
    <col min="8459" max="8459" width="2.6640625" style="43" customWidth="1"/>
    <col min="8460" max="8460" width="15.21875" style="43" customWidth="1"/>
    <col min="8461" max="8461" width="3" style="43" customWidth="1"/>
    <col min="8462" max="8462" width="11.88671875" style="43" bestFit="1" customWidth="1"/>
    <col min="8463" max="8463" width="3.109375" style="43" customWidth="1"/>
    <col min="8464" max="8464" width="13.5546875" style="43" bestFit="1" customWidth="1"/>
    <col min="8465" max="8466" width="9.21875" style="43" customWidth="1"/>
    <col min="8467" max="8711" width="8.88671875" style="43"/>
    <col min="8712" max="8712" width="3.44140625" style="43" bestFit="1" customWidth="1"/>
    <col min="8713" max="8713" width="3.44140625" style="43" customWidth="1"/>
    <col min="8714" max="8714" width="13.21875" style="43" customWidth="1"/>
    <col min="8715" max="8715" width="2.6640625" style="43" customWidth="1"/>
    <col min="8716" max="8716" width="15.21875" style="43" customWidth="1"/>
    <col min="8717" max="8717" width="3" style="43" customWidth="1"/>
    <col min="8718" max="8718" width="11.88671875" style="43" bestFit="1" customWidth="1"/>
    <col min="8719" max="8719" width="3.109375" style="43" customWidth="1"/>
    <col min="8720" max="8720" width="13.5546875" style="43" bestFit="1" customWidth="1"/>
    <col min="8721" max="8722" width="9.21875" style="43" customWidth="1"/>
    <col min="8723" max="8967" width="8.88671875" style="43"/>
    <col min="8968" max="8968" width="3.44140625" style="43" bestFit="1" customWidth="1"/>
    <col min="8969" max="8969" width="3.44140625" style="43" customWidth="1"/>
    <col min="8970" max="8970" width="13.21875" style="43" customWidth="1"/>
    <col min="8971" max="8971" width="2.6640625" style="43" customWidth="1"/>
    <col min="8972" max="8972" width="15.21875" style="43" customWidth="1"/>
    <col min="8973" max="8973" width="3" style="43" customWidth="1"/>
    <col min="8974" max="8974" width="11.88671875" style="43" bestFit="1" customWidth="1"/>
    <col min="8975" max="8975" width="3.109375" style="43" customWidth="1"/>
    <col min="8976" max="8976" width="13.5546875" style="43" bestFit="1" customWidth="1"/>
    <col min="8977" max="8978" width="9.21875" style="43" customWidth="1"/>
    <col min="8979" max="9223" width="8.88671875" style="43"/>
    <col min="9224" max="9224" width="3.44140625" style="43" bestFit="1" customWidth="1"/>
    <col min="9225" max="9225" width="3.44140625" style="43" customWidth="1"/>
    <col min="9226" max="9226" width="13.21875" style="43" customWidth="1"/>
    <col min="9227" max="9227" width="2.6640625" style="43" customWidth="1"/>
    <col min="9228" max="9228" width="15.21875" style="43" customWidth="1"/>
    <col min="9229" max="9229" width="3" style="43" customWidth="1"/>
    <col min="9230" max="9230" width="11.88671875" style="43" bestFit="1" customWidth="1"/>
    <col min="9231" max="9231" width="3.109375" style="43" customWidth="1"/>
    <col min="9232" max="9232" width="13.5546875" style="43" bestFit="1" customWidth="1"/>
    <col min="9233" max="9234" width="9.21875" style="43" customWidth="1"/>
    <col min="9235" max="9479" width="8.88671875" style="43"/>
    <col min="9480" max="9480" width="3.44140625" style="43" bestFit="1" customWidth="1"/>
    <col min="9481" max="9481" width="3.44140625" style="43" customWidth="1"/>
    <col min="9482" max="9482" width="13.21875" style="43" customWidth="1"/>
    <col min="9483" max="9483" width="2.6640625" style="43" customWidth="1"/>
    <col min="9484" max="9484" width="15.21875" style="43" customWidth="1"/>
    <col min="9485" max="9485" width="3" style="43" customWidth="1"/>
    <col min="9486" max="9486" width="11.88671875" style="43" bestFit="1" customWidth="1"/>
    <col min="9487" max="9487" width="3.109375" style="43" customWidth="1"/>
    <col min="9488" max="9488" width="13.5546875" style="43" bestFit="1" customWidth="1"/>
    <col min="9489" max="9490" width="9.21875" style="43" customWidth="1"/>
    <col min="9491" max="9735" width="8.88671875" style="43"/>
    <col min="9736" max="9736" width="3.44140625" style="43" bestFit="1" customWidth="1"/>
    <col min="9737" max="9737" width="3.44140625" style="43" customWidth="1"/>
    <col min="9738" max="9738" width="13.21875" style="43" customWidth="1"/>
    <col min="9739" max="9739" width="2.6640625" style="43" customWidth="1"/>
    <col min="9740" max="9740" width="15.21875" style="43" customWidth="1"/>
    <col min="9741" max="9741" width="3" style="43" customWidth="1"/>
    <col min="9742" max="9742" width="11.88671875" style="43" bestFit="1" customWidth="1"/>
    <col min="9743" max="9743" width="3.109375" style="43" customWidth="1"/>
    <col min="9744" max="9744" width="13.5546875" style="43" bestFit="1" customWidth="1"/>
    <col min="9745" max="9746" width="9.21875" style="43" customWidth="1"/>
    <col min="9747" max="9991" width="8.88671875" style="43"/>
    <col min="9992" max="9992" width="3.44140625" style="43" bestFit="1" customWidth="1"/>
    <col min="9993" max="9993" width="3.44140625" style="43" customWidth="1"/>
    <col min="9994" max="9994" width="13.21875" style="43" customWidth="1"/>
    <col min="9995" max="9995" width="2.6640625" style="43" customWidth="1"/>
    <col min="9996" max="9996" width="15.21875" style="43" customWidth="1"/>
    <col min="9997" max="9997" width="3" style="43" customWidth="1"/>
    <col min="9998" max="9998" width="11.88671875" style="43" bestFit="1" customWidth="1"/>
    <col min="9999" max="9999" width="3.109375" style="43" customWidth="1"/>
    <col min="10000" max="10000" width="13.5546875" style="43" bestFit="1" customWidth="1"/>
    <col min="10001" max="10002" width="9.21875" style="43" customWidth="1"/>
    <col min="10003" max="10247" width="8.88671875" style="43"/>
    <col min="10248" max="10248" width="3.44140625" style="43" bestFit="1" customWidth="1"/>
    <col min="10249" max="10249" width="3.44140625" style="43" customWidth="1"/>
    <col min="10250" max="10250" width="13.21875" style="43" customWidth="1"/>
    <col min="10251" max="10251" width="2.6640625" style="43" customWidth="1"/>
    <col min="10252" max="10252" width="15.21875" style="43" customWidth="1"/>
    <col min="10253" max="10253" width="3" style="43" customWidth="1"/>
    <col min="10254" max="10254" width="11.88671875" style="43" bestFit="1" customWidth="1"/>
    <col min="10255" max="10255" width="3.109375" style="43" customWidth="1"/>
    <col min="10256" max="10256" width="13.5546875" style="43" bestFit="1" customWidth="1"/>
    <col min="10257" max="10258" width="9.21875" style="43" customWidth="1"/>
    <col min="10259" max="10503" width="8.88671875" style="43"/>
    <col min="10504" max="10504" width="3.44140625" style="43" bestFit="1" customWidth="1"/>
    <col min="10505" max="10505" width="3.44140625" style="43" customWidth="1"/>
    <col min="10506" max="10506" width="13.21875" style="43" customWidth="1"/>
    <col min="10507" max="10507" width="2.6640625" style="43" customWidth="1"/>
    <col min="10508" max="10508" width="15.21875" style="43" customWidth="1"/>
    <col min="10509" max="10509" width="3" style="43" customWidth="1"/>
    <col min="10510" max="10510" width="11.88671875" style="43" bestFit="1" customWidth="1"/>
    <col min="10511" max="10511" width="3.109375" style="43" customWidth="1"/>
    <col min="10512" max="10512" width="13.5546875" style="43" bestFit="1" customWidth="1"/>
    <col min="10513" max="10514" width="9.21875" style="43" customWidth="1"/>
    <col min="10515" max="10759" width="8.88671875" style="43"/>
    <col min="10760" max="10760" width="3.44140625" style="43" bestFit="1" customWidth="1"/>
    <col min="10761" max="10761" width="3.44140625" style="43" customWidth="1"/>
    <col min="10762" max="10762" width="13.21875" style="43" customWidth="1"/>
    <col min="10763" max="10763" width="2.6640625" style="43" customWidth="1"/>
    <col min="10764" max="10764" width="15.21875" style="43" customWidth="1"/>
    <col min="10765" max="10765" width="3" style="43" customWidth="1"/>
    <col min="10766" max="10766" width="11.88671875" style="43" bestFit="1" customWidth="1"/>
    <col min="10767" max="10767" width="3.109375" style="43" customWidth="1"/>
    <col min="10768" max="10768" width="13.5546875" style="43" bestFit="1" customWidth="1"/>
    <col min="10769" max="10770" width="9.21875" style="43" customWidth="1"/>
    <col min="10771" max="11015" width="8.88671875" style="43"/>
    <col min="11016" max="11016" width="3.44140625" style="43" bestFit="1" customWidth="1"/>
    <col min="11017" max="11017" width="3.44140625" style="43" customWidth="1"/>
    <col min="11018" max="11018" width="13.21875" style="43" customWidth="1"/>
    <col min="11019" max="11019" width="2.6640625" style="43" customWidth="1"/>
    <col min="11020" max="11020" width="15.21875" style="43" customWidth="1"/>
    <col min="11021" max="11021" width="3" style="43" customWidth="1"/>
    <col min="11022" max="11022" width="11.88671875" style="43" bestFit="1" customWidth="1"/>
    <col min="11023" max="11023" width="3.109375" style="43" customWidth="1"/>
    <col min="11024" max="11024" width="13.5546875" style="43" bestFit="1" customWidth="1"/>
    <col min="11025" max="11026" width="9.21875" style="43" customWidth="1"/>
    <col min="11027" max="11271" width="8.88671875" style="43"/>
    <col min="11272" max="11272" width="3.44140625" style="43" bestFit="1" customWidth="1"/>
    <col min="11273" max="11273" width="3.44140625" style="43" customWidth="1"/>
    <col min="11274" max="11274" width="13.21875" style="43" customWidth="1"/>
    <col min="11275" max="11275" width="2.6640625" style="43" customWidth="1"/>
    <col min="11276" max="11276" width="15.21875" style="43" customWidth="1"/>
    <col min="11277" max="11277" width="3" style="43" customWidth="1"/>
    <col min="11278" max="11278" width="11.88671875" style="43" bestFit="1" customWidth="1"/>
    <col min="11279" max="11279" width="3.109375" style="43" customWidth="1"/>
    <col min="11280" max="11280" width="13.5546875" style="43" bestFit="1" customWidth="1"/>
    <col min="11281" max="11282" width="9.21875" style="43" customWidth="1"/>
    <col min="11283" max="11527" width="8.88671875" style="43"/>
    <col min="11528" max="11528" width="3.44140625" style="43" bestFit="1" customWidth="1"/>
    <col min="11529" max="11529" width="3.44140625" style="43" customWidth="1"/>
    <col min="11530" max="11530" width="13.21875" style="43" customWidth="1"/>
    <col min="11531" max="11531" width="2.6640625" style="43" customWidth="1"/>
    <col min="11532" max="11532" width="15.21875" style="43" customWidth="1"/>
    <col min="11533" max="11533" width="3" style="43" customWidth="1"/>
    <col min="11534" max="11534" width="11.88671875" style="43" bestFit="1" customWidth="1"/>
    <col min="11535" max="11535" width="3.109375" style="43" customWidth="1"/>
    <col min="11536" max="11536" width="13.5546875" style="43" bestFit="1" customWidth="1"/>
    <col min="11537" max="11538" width="9.21875" style="43" customWidth="1"/>
    <col min="11539" max="11783" width="8.88671875" style="43"/>
    <col min="11784" max="11784" width="3.44140625" style="43" bestFit="1" customWidth="1"/>
    <col min="11785" max="11785" width="3.44140625" style="43" customWidth="1"/>
    <col min="11786" max="11786" width="13.21875" style="43" customWidth="1"/>
    <col min="11787" max="11787" width="2.6640625" style="43" customWidth="1"/>
    <col min="11788" max="11788" width="15.21875" style="43" customWidth="1"/>
    <col min="11789" max="11789" width="3" style="43" customWidth="1"/>
    <col min="11790" max="11790" width="11.88671875" style="43" bestFit="1" customWidth="1"/>
    <col min="11791" max="11791" width="3.109375" style="43" customWidth="1"/>
    <col min="11792" max="11792" width="13.5546875" style="43" bestFit="1" customWidth="1"/>
    <col min="11793" max="11794" width="9.21875" style="43" customWidth="1"/>
    <col min="11795" max="12039" width="8.88671875" style="43"/>
    <col min="12040" max="12040" width="3.44140625" style="43" bestFit="1" customWidth="1"/>
    <col min="12041" max="12041" width="3.44140625" style="43" customWidth="1"/>
    <col min="12042" max="12042" width="13.21875" style="43" customWidth="1"/>
    <col min="12043" max="12043" width="2.6640625" style="43" customWidth="1"/>
    <col min="12044" max="12044" width="15.21875" style="43" customWidth="1"/>
    <col min="12045" max="12045" width="3" style="43" customWidth="1"/>
    <col min="12046" max="12046" width="11.88671875" style="43" bestFit="1" customWidth="1"/>
    <col min="12047" max="12047" width="3.109375" style="43" customWidth="1"/>
    <col min="12048" max="12048" width="13.5546875" style="43" bestFit="1" customWidth="1"/>
    <col min="12049" max="12050" width="9.21875" style="43" customWidth="1"/>
    <col min="12051" max="12295" width="8.88671875" style="43"/>
    <col min="12296" max="12296" width="3.44140625" style="43" bestFit="1" customWidth="1"/>
    <col min="12297" max="12297" width="3.44140625" style="43" customWidth="1"/>
    <col min="12298" max="12298" width="13.21875" style="43" customWidth="1"/>
    <col min="12299" max="12299" width="2.6640625" style="43" customWidth="1"/>
    <col min="12300" max="12300" width="15.21875" style="43" customWidth="1"/>
    <col min="12301" max="12301" width="3" style="43" customWidth="1"/>
    <col min="12302" max="12302" width="11.88671875" style="43" bestFit="1" customWidth="1"/>
    <col min="12303" max="12303" width="3.109375" style="43" customWidth="1"/>
    <col min="12304" max="12304" width="13.5546875" style="43" bestFit="1" customWidth="1"/>
    <col min="12305" max="12306" width="9.21875" style="43" customWidth="1"/>
    <col min="12307" max="12551" width="8.88671875" style="43"/>
    <col min="12552" max="12552" width="3.44140625" style="43" bestFit="1" customWidth="1"/>
    <col min="12553" max="12553" width="3.44140625" style="43" customWidth="1"/>
    <col min="12554" max="12554" width="13.21875" style="43" customWidth="1"/>
    <col min="12555" max="12555" width="2.6640625" style="43" customWidth="1"/>
    <col min="12556" max="12556" width="15.21875" style="43" customWidth="1"/>
    <col min="12557" max="12557" width="3" style="43" customWidth="1"/>
    <col min="12558" max="12558" width="11.88671875" style="43" bestFit="1" customWidth="1"/>
    <col min="12559" max="12559" width="3.109375" style="43" customWidth="1"/>
    <col min="12560" max="12560" width="13.5546875" style="43" bestFit="1" customWidth="1"/>
    <col min="12561" max="12562" width="9.21875" style="43" customWidth="1"/>
    <col min="12563" max="12807" width="8.88671875" style="43"/>
    <col min="12808" max="12808" width="3.44140625" style="43" bestFit="1" customWidth="1"/>
    <col min="12809" max="12809" width="3.44140625" style="43" customWidth="1"/>
    <col min="12810" max="12810" width="13.21875" style="43" customWidth="1"/>
    <col min="12811" max="12811" width="2.6640625" style="43" customWidth="1"/>
    <col min="12812" max="12812" width="15.21875" style="43" customWidth="1"/>
    <col min="12813" max="12813" width="3" style="43" customWidth="1"/>
    <col min="12814" max="12814" width="11.88671875" style="43" bestFit="1" customWidth="1"/>
    <col min="12815" max="12815" width="3.109375" style="43" customWidth="1"/>
    <col min="12816" max="12816" width="13.5546875" style="43" bestFit="1" customWidth="1"/>
    <col min="12817" max="12818" width="9.21875" style="43" customWidth="1"/>
    <col min="12819" max="13063" width="8.88671875" style="43"/>
    <col min="13064" max="13064" width="3.44140625" style="43" bestFit="1" customWidth="1"/>
    <col min="13065" max="13065" width="3.44140625" style="43" customWidth="1"/>
    <col min="13066" max="13066" width="13.21875" style="43" customWidth="1"/>
    <col min="13067" max="13067" width="2.6640625" style="43" customWidth="1"/>
    <col min="13068" max="13068" width="15.21875" style="43" customWidth="1"/>
    <col min="13069" max="13069" width="3" style="43" customWidth="1"/>
    <col min="13070" max="13070" width="11.88671875" style="43" bestFit="1" customWidth="1"/>
    <col min="13071" max="13071" width="3.109375" style="43" customWidth="1"/>
    <col min="13072" max="13072" width="13.5546875" style="43" bestFit="1" customWidth="1"/>
    <col min="13073" max="13074" width="9.21875" style="43" customWidth="1"/>
    <col min="13075" max="13319" width="8.88671875" style="43"/>
    <col min="13320" max="13320" width="3.44140625" style="43" bestFit="1" customWidth="1"/>
    <col min="13321" max="13321" width="3.44140625" style="43" customWidth="1"/>
    <col min="13322" max="13322" width="13.21875" style="43" customWidth="1"/>
    <col min="13323" max="13323" width="2.6640625" style="43" customWidth="1"/>
    <col min="13324" max="13324" width="15.21875" style="43" customWidth="1"/>
    <col min="13325" max="13325" width="3" style="43" customWidth="1"/>
    <col min="13326" max="13326" width="11.88671875" style="43" bestFit="1" customWidth="1"/>
    <col min="13327" max="13327" width="3.109375" style="43" customWidth="1"/>
    <col min="13328" max="13328" width="13.5546875" style="43" bestFit="1" customWidth="1"/>
    <col min="13329" max="13330" width="9.21875" style="43" customWidth="1"/>
    <col min="13331" max="13575" width="8.88671875" style="43"/>
    <col min="13576" max="13576" width="3.44140625" style="43" bestFit="1" customWidth="1"/>
    <col min="13577" max="13577" width="3.44140625" style="43" customWidth="1"/>
    <col min="13578" max="13578" width="13.21875" style="43" customWidth="1"/>
    <col min="13579" max="13579" width="2.6640625" style="43" customWidth="1"/>
    <col min="13580" max="13580" width="15.21875" style="43" customWidth="1"/>
    <col min="13581" max="13581" width="3" style="43" customWidth="1"/>
    <col min="13582" max="13582" width="11.88671875" style="43" bestFit="1" customWidth="1"/>
    <col min="13583" max="13583" width="3.109375" style="43" customWidth="1"/>
    <col min="13584" max="13584" width="13.5546875" style="43" bestFit="1" customWidth="1"/>
    <col min="13585" max="13586" width="9.21875" style="43" customWidth="1"/>
    <col min="13587" max="13831" width="8.88671875" style="43"/>
    <col min="13832" max="13832" width="3.44140625" style="43" bestFit="1" customWidth="1"/>
    <col min="13833" max="13833" width="3.44140625" style="43" customWidth="1"/>
    <col min="13834" max="13834" width="13.21875" style="43" customWidth="1"/>
    <col min="13835" max="13835" width="2.6640625" style="43" customWidth="1"/>
    <col min="13836" max="13836" width="15.21875" style="43" customWidth="1"/>
    <col min="13837" max="13837" width="3" style="43" customWidth="1"/>
    <col min="13838" max="13838" width="11.88671875" style="43" bestFit="1" customWidth="1"/>
    <col min="13839" max="13839" width="3.109375" style="43" customWidth="1"/>
    <col min="13840" max="13840" width="13.5546875" style="43" bestFit="1" customWidth="1"/>
    <col min="13841" max="13842" width="9.21875" style="43" customWidth="1"/>
    <col min="13843" max="14087" width="8.88671875" style="43"/>
    <col min="14088" max="14088" width="3.44140625" style="43" bestFit="1" customWidth="1"/>
    <col min="14089" max="14089" width="3.44140625" style="43" customWidth="1"/>
    <col min="14090" max="14090" width="13.21875" style="43" customWidth="1"/>
    <col min="14091" max="14091" width="2.6640625" style="43" customWidth="1"/>
    <col min="14092" max="14092" width="15.21875" style="43" customWidth="1"/>
    <col min="14093" max="14093" width="3" style="43" customWidth="1"/>
    <col min="14094" max="14094" width="11.88671875" style="43" bestFit="1" customWidth="1"/>
    <col min="14095" max="14095" width="3.109375" style="43" customWidth="1"/>
    <col min="14096" max="14096" width="13.5546875" style="43" bestFit="1" customWidth="1"/>
    <col min="14097" max="14098" width="9.21875" style="43" customWidth="1"/>
    <col min="14099" max="14343" width="8.88671875" style="43"/>
    <col min="14344" max="14344" width="3.44140625" style="43" bestFit="1" customWidth="1"/>
    <col min="14345" max="14345" width="3.44140625" style="43" customWidth="1"/>
    <col min="14346" max="14346" width="13.21875" style="43" customWidth="1"/>
    <col min="14347" max="14347" width="2.6640625" style="43" customWidth="1"/>
    <col min="14348" max="14348" width="15.21875" style="43" customWidth="1"/>
    <col min="14349" max="14349" width="3" style="43" customWidth="1"/>
    <col min="14350" max="14350" width="11.88671875" style="43" bestFit="1" customWidth="1"/>
    <col min="14351" max="14351" width="3.109375" style="43" customWidth="1"/>
    <col min="14352" max="14352" width="13.5546875" style="43" bestFit="1" customWidth="1"/>
    <col min="14353" max="14354" width="9.21875" style="43" customWidth="1"/>
    <col min="14355" max="14599" width="8.88671875" style="43"/>
    <col min="14600" max="14600" width="3.44140625" style="43" bestFit="1" customWidth="1"/>
    <col min="14601" max="14601" width="3.44140625" style="43" customWidth="1"/>
    <col min="14602" max="14602" width="13.21875" style="43" customWidth="1"/>
    <col min="14603" max="14603" width="2.6640625" style="43" customWidth="1"/>
    <col min="14604" max="14604" width="15.21875" style="43" customWidth="1"/>
    <col min="14605" max="14605" width="3" style="43" customWidth="1"/>
    <col min="14606" max="14606" width="11.88671875" style="43" bestFit="1" customWidth="1"/>
    <col min="14607" max="14607" width="3.109375" style="43" customWidth="1"/>
    <col min="14608" max="14608" width="13.5546875" style="43" bestFit="1" customWidth="1"/>
    <col min="14609" max="14610" width="9.21875" style="43" customWidth="1"/>
    <col min="14611" max="14855" width="8.88671875" style="43"/>
    <col min="14856" max="14856" width="3.44140625" style="43" bestFit="1" customWidth="1"/>
    <col min="14857" max="14857" width="3.44140625" style="43" customWidth="1"/>
    <col min="14858" max="14858" width="13.21875" style="43" customWidth="1"/>
    <col min="14859" max="14859" width="2.6640625" style="43" customWidth="1"/>
    <col min="14860" max="14860" width="15.21875" style="43" customWidth="1"/>
    <col min="14861" max="14861" width="3" style="43" customWidth="1"/>
    <col min="14862" max="14862" width="11.88671875" style="43" bestFit="1" customWidth="1"/>
    <col min="14863" max="14863" width="3.109375" style="43" customWidth="1"/>
    <col min="14864" max="14864" width="13.5546875" style="43" bestFit="1" customWidth="1"/>
    <col min="14865" max="14866" width="9.21875" style="43" customWidth="1"/>
    <col min="14867" max="15111" width="8.88671875" style="43"/>
    <col min="15112" max="15112" width="3.44140625" style="43" bestFit="1" customWidth="1"/>
    <col min="15113" max="15113" width="3.44140625" style="43" customWidth="1"/>
    <col min="15114" max="15114" width="13.21875" style="43" customWidth="1"/>
    <col min="15115" max="15115" width="2.6640625" style="43" customWidth="1"/>
    <col min="15116" max="15116" width="15.21875" style="43" customWidth="1"/>
    <col min="15117" max="15117" width="3" style="43" customWidth="1"/>
    <col min="15118" max="15118" width="11.88671875" style="43" bestFit="1" customWidth="1"/>
    <col min="15119" max="15119" width="3.109375" style="43" customWidth="1"/>
    <col min="15120" max="15120" width="13.5546875" style="43" bestFit="1" customWidth="1"/>
    <col min="15121" max="15122" width="9.21875" style="43" customWidth="1"/>
    <col min="15123" max="15367" width="8.88671875" style="43"/>
    <col min="15368" max="15368" width="3.44140625" style="43" bestFit="1" customWidth="1"/>
    <col min="15369" max="15369" width="3.44140625" style="43" customWidth="1"/>
    <col min="15370" max="15370" width="13.21875" style="43" customWidth="1"/>
    <col min="15371" max="15371" width="2.6640625" style="43" customWidth="1"/>
    <col min="15372" max="15372" width="15.21875" style="43" customWidth="1"/>
    <col min="15373" max="15373" width="3" style="43" customWidth="1"/>
    <col min="15374" max="15374" width="11.88671875" style="43" bestFit="1" customWidth="1"/>
    <col min="15375" max="15375" width="3.109375" style="43" customWidth="1"/>
    <col min="15376" max="15376" width="13.5546875" style="43" bestFit="1" customWidth="1"/>
    <col min="15377" max="15378" width="9.21875" style="43" customWidth="1"/>
    <col min="15379" max="15623" width="8.88671875" style="43"/>
    <col min="15624" max="15624" width="3.44140625" style="43" bestFit="1" customWidth="1"/>
    <col min="15625" max="15625" width="3.44140625" style="43" customWidth="1"/>
    <col min="15626" max="15626" width="13.21875" style="43" customWidth="1"/>
    <col min="15627" max="15627" width="2.6640625" style="43" customWidth="1"/>
    <col min="15628" max="15628" width="15.21875" style="43" customWidth="1"/>
    <col min="15629" max="15629" width="3" style="43" customWidth="1"/>
    <col min="15630" max="15630" width="11.88671875" style="43" bestFit="1" customWidth="1"/>
    <col min="15631" max="15631" width="3.109375" style="43" customWidth="1"/>
    <col min="15632" max="15632" width="13.5546875" style="43" bestFit="1" customWidth="1"/>
    <col min="15633" max="15634" width="9.21875" style="43" customWidth="1"/>
    <col min="15635" max="15879" width="8.88671875" style="43"/>
    <col min="15880" max="15880" width="3.44140625" style="43" bestFit="1" customWidth="1"/>
    <col min="15881" max="15881" width="3.44140625" style="43" customWidth="1"/>
    <col min="15882" max="15882" width="13.21875" style="43" customWidth="1"/>
    <col min="15883" max="15883" width="2.6640625" style="43" customWidth="1"/>
    <col min="15884" max="15884" width="15.21875" style="43" customWidth="1"/>
    <col min="15885" max="15885" width="3" style="43" customWidth="1"/>
    <col min="15886" max="15886" width="11.88671875" style="43" bestFit="1" customWidth="1"/>
    <col min="15887" max="15887" width="3.109375" style="43" customWidth="1"/>
    <col min="15888" max="15888" width="13.5546875" style="43" bestFit="1" customWidth="1"/>
    <col min="15889" max="15890" width="9.21875" style="43" customWidth="1"/>
    <col min="15891" max="16135" width="8.88671875" style="43"/>
    <col min="16136" max="16136" width="3.44140625" style="43" bestFit="1" customWidth="1"/>
    <col min="16137" max="16137" width="3.44140625" style="43" customWidth="1"/>
    <col min="16138" max="16138" width="13.21875" style="43" customWidth="1"/>
    <col min="16139" max="16139" width="2.6640625" style="43" customWidth="1"/>
    <col min="16140" max="16140" width="15.21875" style="43" customWidth="1"/>
    <col min="16141" max="16141" width="3" style="43" customWidth="1"/>
    <col min="16142" max="16142" width="11.88671875" style="43" bestFit="1" customWidth="1"/>
    <col min="16143" max="16143" width="3.109375" style="43" customWidth="1"/>
    <col min="16144" max="16144" width="13.5546875" style="43" bestFit="1" customWidth="1"/>
    <col min="16145" max="16146" width="9.21875" style="43" customWidth="1"/>
    <col min="16147" max="16384" width="8.88671875" style="43"/>
  </cols>
  <sheetData>
    <row r="3" spans="1:35" ht="15" customHeight="1">
      <c r="A3" s="285" t="s">
        <v>371</v>
      </c>
      <c r="B3" s="285"/>
      <c r="C3" s="285"/>
      <c r="D3" s="285"/>
      <c r="E3" s="285"/>
      <c r="F3" s="285"/>
      <c r="G3" s="285"/>
      <c r="H3" s="285"/>
      <c r="I3" s="285"/>
      <c r="J3" s="285"/>
      <c r="K3" s="285"/>
      <c r="L3" s="285"/>
      <c r="M3" s="285"/>
      <c r="N3" s="285"/>
      <c r="O3" s="285"/>
      <c r="P3" s="154"/>
      <c r="Q3" s="155"/>
      <c r="R3" s="154"/>
    </row>
    <row r="4" spans="1:35" ht="15" customHeight="1">
      <c r="A4" s="285" t="s">
        <v>370</v>
      </c>
      <c r="B4" s="285"/>
      <c r="C4" s="285"/>
      <c r="D4" s="285"/>
      <c r="E4" s="285"/>
      <c r="F4" s="285"/>
      <c r="G4" s="285"/>
      <c r="H4" s="285"/>
      <c r="I4" s="285"/>
      <c r="J4" s="285"/>
      <c r="K4" s="285"/>
      <c r="L4" s="285"/>
      <c r="M4" s="285"/>
      <c r="N4" s="285"/>
      <c r="O4" s="285"/>
      <c r="P4" s="154"/>
      <c r="Q4" s="155"/>
      <c r="R4" s="154"/>
    </row>
    <row r="5" spans="1:35" ht="15" customHeight="1">
      <c r="A5" s="285" t="s">
        <v>2</v>
      </c>
      <c r="B5" s="285"/>
      <c r="C5" s="285"/>
      <c r="D5" s="285"/>
      <c r="E5" s="285"/>
      <c r="F5" s="285"/>
      <c r="G5" s="285"/>
      <c r="H5" s="285"/>
      <c r="I5" s="285"/>
      <c r="J5" s="285"/>
      <c r="K5" s="285"/>
      <c r="L5" s="285"/>
      <c r="M5" s="285"/>
      <c r="N5" s="285"/>
      <c r="O5" s="285"/>
      <c r="P5" s="154"/>
      <c r="Q5" s="155"/>
      <c r="R5" s="154"/>
    </row>
    <row r="6" spans="1:35">
      <c r="A6" s="153"/>
      <c r="B6" s="153"/>
      <c r="C6" s="156"/>
      <c r="D6" s="156"/>
      <c r="E6" s="156"/>
      <c r="F6" s="156"/>
      <c r="G6" s="156"/>
      <c r="H6" s="156"/>
      <c r="I6" s="156"/>
      <c r="J6" s="156"/>
      <c r="K6" s="156"/>
      <c r="L6" s="156"/>
      <c r="M6" s="156"/>
      <c r="N6" s="156"/>
      <c r="O6" s="156" t="s">
        <v>412</v>
      </c>
      <c r="P6" s="153"/>
      <c r="Q6" s="155"/>
      <c r="R6" s="154"/>
    </row>
    <row r="7" spans="1:35" ht="17.25" thickBot="1">
      <c r="C7" s="156" t="s">
        <v>22</v>
      </c>
      <c r="D7" s="156"/>
      <c r="E7" s="156" t="s">
        <v>463</v>
      </c>
      <c r="F7" s="156"/>
      <c r="G7" s="157" t="s">
        <v>464</v>
      </c>
      <c r="H7" s="156"/>
      <c r="I7" s="157" t="s">
        <v>580</v>
      </c>
      <c r="J7" s="156"/>
      <c r="K7" s="156" t="s">
        <v>581</v>
      </c>
      <c r="L7" s="157"/>
      <c r="M7" s="156" t="s">
        <v>411</v>
      </c>
      <c r="N7" s="157"/>
      <c r="O7" s="157" t="s">
        <v>408</v>
      </c>
      <c r="R7" s="43" t="s">
        <v>578</v>
      </c>
    </row>
    <row r="8" spans="1:35">
      <c r="A8" s="156" t="s">
        <v>3</v>
      </c>
      <c r="B8" s="156"/>
      <c r="C8" s="156"/>
      <c r="D8" s="156"/>
      <c r="E8" s="156" t="s">
        <v>366</v>
      </c>
      <c r="F8" s="156"/>
      <c r="G8" s="156" t="s">
        <v>365</v>
      </c>
      <c r="H8" s="156"/>
      <c r="I8" s="156"/>
      <c r="J8" s="156"/>
      <c r="K8" s="156" t="s">
        <v>415</v>
      </c>
      <c r="L8" s="156"/>
      <c r="M8" s="156" t="s">
        <v>405</v>
      </c>
      <c r="N8" s="156"/>
      <c r="O8" s="156" t="s">
        <v>364</v>
      </c>
      <c r="Q8" s="158"/>
      <c r="R8" s="159"/>
      <c r="S8" s="159"/>
      <c r="T8" s="160"/>
    </row>
    <row r="9" spans="1:35">
      <c r="A9" s="161" t="s">
        <v>5</v>
      </c>
      <c r="B9" s="161"/>
      <c r="C9" s="161" t="s">
        <v>363</v>
      </c>
      <c r="D9" s="161"/>
      <c r="E9" s="162" t="s">
        <v>362</v>
      </c>
      <c r="F9" s="162"/>
      <c r="G9" s="163" t="s">
        <v>361</v>
      </c>
      <c r="H9" s="162"/>
      <c r="I9" s="161" t="s">
        <v>374</v>
      </c>
      <c r="J9" s="162"/>
      <c r="K9" s="161" t="s">
        <v>416</v>
      </c>
      <c r="L9" s="163"/>
      <c r="M9" s="161" t="s">
        <v>406</v>
      </c>
      <c r="N9" s="163"/>
      <c r="O9" s="164" t="s">
        <v>360</v>
      </c>
      <c r="Q9" s="165"/>
      <c r="R9" s="166"/>
      <c r="S9" s="166"/>
      <c r="T9" s="167" t="s">
        <v>462</v>
      </c>
    </row>
    <row r="10" spans="1:35">
      <c r="A10" s="156"/>
      <c r="B10" s="168" t="s">
        <v>449</v>
      </c>
      <c r="D10" s="169"/>
      <c r="E10" s="170"/>
      <c r="F10" s="170"/>
      <c r="G10" s="171"/>
      <c r="H10" s="170"/>
      <c r="I10" s="171"/>
      <c r="J10" s="170"/>
      <c r="K10" s="171"/>
      <c r="L10" s="171"/>
      <c r="M10" s="171"/>
      <c r="N10" s="171"/>
      <c r="O10" s="166"/>
      <c r="Q10" s="165" t="s">
        <v>459</v>
      </c>
      <c r="R10" s="166" t="s">
        <v>465</v>
      </c>
      <c r="S10" s="166" t="s">
        <v>460</v>
      </c>
      <c r="T10" s="167" t="s">
        <v>461</v>
      </c>
    </row>
    <row r="11" spans="1:35" ht="15.75">
      <c r="A11" s="156">
        <v>1</v>
      </c>
      <c r="B11" s="156"/>
      <c r="C11" s="172">
        <v>45627</v>
      </c>
      <c r="D11" s="172"/>
      <c r="E11" s="173">
        <f>T11</f>
        <v>48981743.027324013</v>
      </c>
      <c r="F11" s="157"/>
      <c r="G11" s="173">
        <f>S31</f>
        <v>2468456.05786933</v>
      </c>
      <c r="H11" s="157"/>
      <c r="I11" s="173">
        <v>15291562.100513078</v>
      </c>
      <c r="J11" s="157"/>
      <c r="K11" s="173">
        <v>3588609</v>
      </c>
      <c r="L11" s="157"/>
      <c r="M11" s="173">
        <f>'BHP WP13 Accum Reserve'!B15+'BHP WP13 Accum Reserve'!B21</f>
        <v>31844484.205706436</v>
      </c>
      <c r="N11" s="157"/>
      <c r="O11" s="157">
        <f>E11+G11+I11-M11+K11</f>
        <v>38485885.979999989</v>
      </c>
      <c r="P11" s="157"/>
      <c r="Q11" s="174">
        <v>64273305.127837092</v>
      </c>
      <c r="R11" s="175">
        <v>0</v>
      </c>
      <c r="S11" s="176">
        <v>15291562.100513078</v>
      </c>
      <c r="T11" s="177">
        <f>+Q11+R11-S11</f>
        <v>48981743.027324013</v>
      </c>
      <c r="U11" s="173"/>
      <c r="V11" s="173"/>
      <c r="W11" s="178"/>
      <c r="X11" s="178"/>
      <c r="Y11" s="178"/>
      <c r="Z11" s="178"/>
      <c r="AA11" s="178"/>
      <c r="AB11" s="178"/>
      <c r="AC11" s="178"/>
      <c r="AD11" s="178"/>
      <c r="AE11" s="178"/>
      <c r="AF11" s="178"/>
      <c r="AG11" s="178"/>
      <c r="AH11" s="178"/>
      <c r="AI11" s="178"/>
    </row>
    <row r="12" spans="1:35">
      <c r="A12" s="179">
        <f t="shared" ref="A12:A30" si="0">A11+1</f>
        <v>2</v>
      </c>
      <c r="B12" s="179"/>
      <c r="C12" s="172">
        <v>45658</v>
      </c>
      <c r="D12" s="172"/>
      <c r="E12" s="173">
        <f t="shared" ref="E12:E23" si="1">T12</f>
        <v>49236753.060425155</v>
      </c>
      <c r="F12" s="157"/>
      <c r="G12" s="173">
        <f t="shared" ref="G12:G23" si="2">S32</f>
        <v>2929850.5199558754</v>
      </c>
      <c r="H12" s="157"/>
      <c r="I12" s="173">
        <v>15329543.169805298</v>
      </c>
      <c r="J12" s="157"/>
      <c r="K12" s="173">
        <v>3614824</v>
      </c>
      <c r="L12" s="157"/>
      <c r="M12" s="173">
        <f>'BHP WP13 Accum Reserve'!C15+'BHP WP13 Accum Reserve'!C21</f>
        <v>32219921.600186326</v>
      </c>
      <c r="N12" s="157"/>
      <c r="O12" s="157">
        <f>E12+G12+I12-M12+K12</f>
        <v>38891049.149999999</v>
      </c>
      <c r="P12" s="180"/>
      <c r="Q12" s="174">
        <v>64566296.230230451</v>
      </c>
      <c r="R12" s="175"/>
      <c r="S12" s="176">
        <v>15329543.169805298</v>
      </c>
      <c r="T12" s="177">
        <f t="shared" ref="T12:T23" si="3">+Q12+R12-S12</f>
        <v>49236753.060425155</v>
      </c>
      <c r="U12" s="173"/>
      <c r="V12" s="173"/>
    </row>
    <row r="13" spans="1:35">
      <c r="A13" s="179">
        <f t="shared" si="0"/>
        <v>3</v>
      </c>
      <c r="B13" s="179"/>
      <c r="C13" s="172">
        <v>45689</v>
      </c>
      <c r="D13" s="172"/>
      <c r="E13" s="173">
        <f t="shared" si="1"/>
        <v>49022016.54482846</v>
      </c>
      <c r="F13" s="157"/>
      <c r="G13" s="173">
        <f t="shared" si="2"/>
        <v>2974495.3996237093</v>
      </c>
      <c r="H13" s="157"/>
      <c r="I13" s="173">
        <v>15452477.173144724</v>
      </c>
      <c r="J13" s="157"/>
      <c r="K13" s="173">
        <v>3642628</v>
      </c>
      <c r="L13" s="157"/>
      <c r="M13" s="173">
        <f>'BHP WP13 Accum Reserve'!D15+'BHP WP13 Accum Reserve'!D21</f>
        <v>32561591.247596905</v>
      </c>
      <c r="N13" s="157"/>
      <c r="O13" s="157">
        <f>E13+G13+I13-M13+K13</f>
        <v>38530025.86999999</v>
      </c>
      <c r="Q13" s="174">
        <v>64474493.717973188</v>
      </c>
      <c r="R13" s="175"/>
      <c r="S13" s="176">
        <v>15452477.173144724</v>
      </c>
      <c r="T13" s="177">
        <f t="shared" si="3"/>
        <v>49022016.54482846</v>
      </c>
      <c r="U13" s="173"/>
      <c r="V13" s="173"/>
    </row>
    <row r="14" spans="1:35">
      <c r="A14" s="179">
        <f t="shared" si="0"/>
        <v>4</v>
      </c>
      <c r="B14" s="179"/>
      <c r="C14" s="172">
        <v>45717</v>
      </c>
      <c r="D14" s="172"/>
      <c r="E14" s="173">
        <f t="shared" si="1"/>
        <v>48884885.508842096</v>
      </c>
      <c r="F14" s="157"/>
      <c r="G14" s="173">
        <f t="shared" si="2"/>
        <v>3019107.095495292</v>
      </c>
      <c r="H14" s="157"/>
      <c r="I14" s="173">
        <v>15524873.865875412</v>
      </c>
      <c r="J14" s="157"/>
      <c r="K14" s="173">
        <v>3670526</v>
      </c>
      <c r="L14" s="157"/>
      <c r="M14" s="173">
        <f>'BHP WP13 Accum Reserve'!E15+'BHP WP13 Accum Reserve'!E21</f>
        <v>32900630.560212802</v>
      </c>
      <c r="N14" s="157"/>
      <c r="O14" s="157">
        <f>E14+G14+I14-M14+K14</f>
        <v>38198761.909999996</v>
      </c>
      <c r="P14" s="181"/>
      <c r="Q14" s="174">
        <v>64421514.41471751</v>
      </c>
      <c r="R14" s="176">
        <v>-11755.04</v>
      </c>
      <c r="S14" s="176">
        <v>15524873.865875412</v>
      </c>
      <c r="T14" s="177">
        <f t="shared" si="3"/>
        <v>48884885.508842096</v>
      </c>
      <c r="U14" s="173"/>
      <c r="V14" s="173"/>
    </row>
    <row r="15" spans="1:35">
      <c r="A15" s="179">
        <f t="shared" si="0"/>
        <v>5</v>
      </c>
      <c r="B15" s="179"/>
      <c r="C15" s="172">
        <v>45748</v>
      </c>
      <c r="D15" s="172"/>
      <c r="E15" s="173">
        <f t="shared" si="1"/>
        <v>49409999.909622431</v>
      </c>
      <c r="F15" s="157"/>
      <c r="G15" s="173">
        <f t="shared" si="2"/>
        <v>3013077.5925386259</v>
      </c>
      <c r="H15" s="157"/>
      <c r="I15" s="173">
        <v>15641532.696109045</v>
      </c>
      <c r="J15" s="157"/>
      <c r="K15" s="173">
        <v>3698518</v>
      </c>
      <c r="L15" s="157"/>
      <c r="M15" s="173">
        <f>'BHP WP13 Accum Reserve'!F15+'BHP WP13 Accum Reserve'!F21</f>
        <v>33238844.408270095</v>
      </c>
      <c r="N15" s="157"/>
      <c r="O15" s="157">
        <f>E15+G15+I15-M15+K15</f>
        <v>38524283.790000007</v>
      </c>
      <c r="P15" s="181"/>
      <c r="Q15" s="174">
        <v>65051532.605731472</v>
      </c>
      <c r="R15" s="176"/>
      <c r="S15" s="176">
        <v>15641532.696109045</v>
      </c>
      <c r="T15" s="177">
        <f t="shared" si="3"/>
        <v>49409999.909622431</v>
      </c>
      <c r="U15" s="173"/>
      <c r="V15" s="173"/>
    </row>
    <row r="16" spans="1:35" ht="15.75">
      <c r="A16" s="179">
        <f t="shared" si="0"/>
        <v>6</v>
      </c>
      <c r="B16" s="179"/>
      <c r="C16" s="172">
        <v>45778</v>
      </c>
      <c r="D16" s="172"/>
      <c r="E16" s="173">
        <f t="shared" si="1"/>
        <v>49906328.930862397</v>
      </c>
      <c r="F16" s="157"/>
      <c r="G16" s="173">
        <f t="shared" si="2"/>
        <v>3062275.4654699597</v>
      </c>
      <c r="H16" s="157"/>
      <c r="I16" s="173">
        <v>15773263.78629729</v>
      </c>
      <c r="J16" s="157"/>
      <c r="K16" s="173">
        <v>3727406</v>
      </c>
      <c r="L16" s="157"/>
      <c r="M16" s="173">
        <f>'BHP WP13 Accum Reserve'!G15+'BHP WP13 Accum Reserve'!G21</f>
        <v>33580288.682629645</v>
      </c>
      <c r="N16" s="157"/>
      <c r="O16" s="157">
        <f t="shared" ref="O16:O23" si="4">E16+G16+I16-M16+K16</f>
        <v>38888985.5</v>
      </c>
      <c r="P16" s="181"/>
      <c r="Q16" s="174">
        <v>65679592.717159688</v>
      </c>
      <c r="R16" s="181"/>
      <c r="S16" s="176">
        <v>15773263.78629729</v>
      </c>
      <c r="T16" s="177">
        <f t="shared" si="3"/>
        <v>49906328.930862397</v>
      </c>
      <c r="U16" s="173"/>
      <c r="V16" s="173"/>
      <c r="W16" s="178"/>
    </row>
    <row r="17" spans="1:23" ht="15.75">
      <c r="A17" s="179">
        <f t="shared" si="0"/>
        <v>7</v>
      </c>
      <c r="B17" s="179"/>
      <c r="C17" s="172">
        <v>45809</v>
      </c>
      <c r="D17" s="172"/>
      <c r="E17" s="173">
        <f t="shared" si="1"/>
        <v>50188137.45327121</v>
      </c>
      <c r="F17" s="157"/>
      <c r="G17" s="173">
        <f t="shared" si="2"/>
        <v>3092697.7006880427</v>
      </c>
      <c r="H17" s="157"/>
      <c r="I17" s="173">
        <v>15942209.850343227</v>
      </c>
      <c r="J17" s="157"/>
      <c r="K17" s="173">
        <v>3757819</v>
      </c>
      <c r="L17" s="157"/>
      <c r="M17" s="173">
        <f>'BHP WP13 Accum Reserve'!H15+'BHP WP13 Accum Reserve'!H21</f>
        <v>33919729.404302485</v>
      </c>
      <c r="N17" s="157"/>
      <c r="O17" s="157">
        <f t="shared" si="4"/>
        <v>39061134.599999987</v>
      </c>
      <c r="Q17" s="174">
        <v>66130347.303614438</v>
      </c>
      <c r="R17" s="181">
        <v>0</v>
      </c>
      <c r="S17" s="176">
        <v>15942209.850343227</v>
      </c>
      <c r="T17" s="177">
        <f t="shared" si="3"/>
        <v>50188137.45327121</v>
      </c>
      <c r="U17" s="173"/>
      <c r="V17" s="173"/>
      <c r="W17" s="178"/>
    </row>
    <row r="18" spans="1:23" ht="15.75">
      <c r="A18" s="179">
        <f t="shared" si="0"/>
        <v>8</v>
      </c>
      <c r="B18" s="179"/>
      <c r="C18" s="172">
        <v>45839</v>
      </c>
      <c r="D18" s="172"/>
      <c r="E18" s="173">
        <f t="shared" si="1"/>
        <v>50668309.771413602</v>
      </c>
      <c r="F18" s="157"/>
      <c r="G18" s="173">
        <f t="shared" si="2"/>
        <v>3141198.1259061256</v>
      </c>
      <c r="H18" s="157"/>
      <c r="I18" s="173">
        <v>16065694.578919388</v>
      </c>
      <c r="J18" s="157"/>
      <c r="K18" s="173">
        <v>3788331</v>
      </c>
      <c r="L18" s="157"/>
      <c r="M18" s="173">
        <f>'BHP WP13 Accum Reserve'!I15+'BHP WP13 Accum Reserve'!I21</f>
        <v>34256524.846239127</v>
      </c>
      <c r="N18" s="157"/>
      <c r="O18" s="157">
        <f t="shared" si="4"/>
        <v>39407008.629999988</v>
      </c>
      <c r="Q18" s="174">
        <v>66734004.35033299</v>
      </c>
      <c r="R18" s="176"/>
      <c r="S18" s="176">
        <v>16065694.578919388</v>
      </c>
      <c r="T18" s="177">
        <f t="shared" si="3"/>
        <v>50668309.771413602</v>
      </c>
      <c r="U18" s="173"/>
      <c r="V18" s="173"/>
      <c r="W18" s="178"/>
    </row>
    <row r="19" spans="1:23" ht="15.75">
      <c r="A19" s="179">
        <f t="shared" si="0"/>
        <v>9</v>
      </c>
      <c r="B19" s="179"/>
      <c r="C19" s="172">
        <v>45870</v>
      </c>
      <c r="D19" s="172"/>
      <c r="E19" s="173">
        <f t="shared" si="1"/>
        <v>51190274.596455328</v>
      </c>
      <c r="F19" s="157"/>
      <c r="G19" s="173">
        <f t="shared" si="2"/>
        <v>3189795.9379082099</v>
      </c>
      <c r="H19" s="157"/>
      <c r="I19" s="173">
        <v>16190098.45260025</v>
      </c>
      <c r="J19" s="157"/>
      <c r="K19" s="173">
        <v>3818907</v>
      </c>
      <c r="L19" s="157"/>
      <c r="M19" s="173">
        <f>'BHP WP13 Accum Reserve'!J15+'BHP WP13 Accum Reserve'!J21</f>
        <v>34589125.386963777</v>
      </c>
      <c r="N19" s="157"/>
      <c r="O19" s="157">
        <f t="shared" si="4"/>
        <v>39799950.600000016</v>
      </c>
      <c r="Q19" s="174">
        <v>67380373.049055576</v>
      </c>
      <c r="R19" s="176"/>
      <c r="S19" s="176">
        <v>16190098.45260025</v>
      </c>
      <c r="T19" s="177">
        <f t="shared" si="3"/>
        <v>51190274.596455328</v>
      </c>
      <c r="U19" s="173"/>
      <c r="V19" s="173"/>
      <c r="W19" s="178"/>
    </row>
    <row r="20" spans="1:23" ht="15.75">
      <c r="A20" s="179">
        <f t="shared" si="0"/>
        <v>10</v>
      </c>
      <c r="B20" s="179"/>
      <c r="C20" s="172">
        <v>45901</v>
      </c>
      <c r="D20" s="172"/>
      <c r="E20" s="173">
        <f>T20</f>
        <v>51680582.055954009</v>
      </c>
      <c r="F20" s="157"/>
      <c r="G20" s="173">
        <f t="shared" si="2"/>
        <v>3239551.9675785429</v>
      </c>
      <c r="H20" s="157"/>
      <c r="I20" s="173">
        <v>16289269.06991042</v>
      </c>
      <c r="J20" s="157"/>
      <c r="K20" s="173">
        <v>3849583</v>
      </c>
      <c r="L20" s="157"/>
      <c r="M20" s="173">
        <f>'BHP WP13 Accum Reserve'!K15+'BHP WP13 Accum Reserve'!K21</f>
        <v>34928037.293442972</v>
      </c>
      <c r="N20" s="157"/>
      <c r="O20" s="157">
        <f t="shared" si="4"/>
        <v>40130948.800000004</v>
      </c>
      <c r="Q20" s="174">
        <v>67969851.125864431</v>
      </c>
      <c r="R20" s="176">
        <v>0</v>
      </c>
      <c r="S20" s="176">
        <v>16289269.06991042</v>
      </c>
      <c r="T20" s="177">
        <f t="shared" si="3"/>
        <v>51680582.055954009</v>
      </c>
      <c r="U20" s="173"/>
      <c r="V20" s="173"/>
      <c r="W20" s="178"/>
    </row>
    <row r="21" spans="1:23" ht="15.75">
      <c r="A21" s="179">
        <f t="shared" si="0"/>
        <v>11</v>
      </c>
      <c r="B21" s="179"/>
      <c r="C21" s="172">
        <v>45931</v>
      </c>
      <c r="D21" s="172"/>
      <c r="E21" s="173">
        <f t="shared" si="1"/>
        <v>51978318.191967063</v>
      </c>
      <c r="F21" s="157"/>
      <c r="G21" s="173">
        <f t="shared" si="2"/>
        <v>3291534.0881232093</v>
      </c>
      <c r="H21" s="157"/>
      <c r="I21" s="173">
        <v>16426182.237733044</v>
      </c>
      <c r="J21" s="157"/>
      <c r="K21" s="173">
        <v>3880357</v>
      </c>
      <c r="L21" s="157"/>
      <c r="M21" s="173">
        <f>'BHP WP13 Accum Reserve'!L15+'BHP WP13 Accum Reserve'!L21</f>
        <v>35274639.837823316</v>
      </c>
      <c r="N21" s="157"/>
      <c r="O21" s="157">
        <f t="shared" si="4"/>
        <v>40301751.679999992</v>
      </c>
      <c r="Q21" s="174">
        <v>68404500.429700106</v>
      </c>
      <c r="R21" s="176"/>
      <c r="S21" s="176">
        <v>16426182.237733044</v>
      </c>
      <c r="T21" s="177">
        <f t="shared" si="3"/>
        <v>51978318.191967063</v>
      </c>
      <c r="U21" s="173"/>
      <c r="V21" s="173"/>
      <c r="W21" s="178"/>
    </row>
    <row r="22" spans="1:23" ht="15.75">
      <c r="A22" s="179">
        <f t="shared" si="0"/>
        <v>12</v>
      </c>
      <c r="B22" s="179"/>
      <c r="C22" s="172">
        <v>45962</v>
      </c>
      <c r="D22" s="172"/>
      <c r="E22" s="173">
        <f t="shared" si="1"/>
        <v>52388282.57167501</v>
      </c>
      <c r="F22" s="157"/>
      <c r="G22" s="173">
        <f t="shared" si="2"/>
        <v>3353995.240086793</v>
      </c>
      <c r="H22" s="157"/>
      <c r="I22" s="173">
        <v>16636976.098333513</v>
      </c>
      <c r="J22" s="157"/>
      <c r="K22" s="173">
        <v>3911232</v>
      </c>
      <c r="L22" s="157"/>
      <c r="M22" s="173">
        <f>'BHP WP13 Accum Reserve'!M15+'BHP WP13 Accum Reserve'!M21</f>
        <v>35615048.120095313</v>
      </c>
      <c r="N22" s="157"/>
      <c r="O22" s="157">
        <f t="shared" si="4"/>
        <v>40675437.790000007</v>
      </c>
      <c r="Q22" s="174">
        <v>69025258.670008525</v>
      </c>
      <c r="R22" s="176"/>
      <c r="S22" s="176">
        <v>16636976.098333513</v>
      </c>
      <c r="T22" s="177">
        <f t="shared" si="3"/>
        <v>52388282.57167501</v>
      </c>
      <c r="U22" s="173"/>
      <c r="V22" s="173"/>
      <c r="W22" s="178"/>
    </row>
    <row r="23" spans="1:23" ht="15.75">
      <c r="A23" s="179">
        <f t="shared" si="0"/>
        <v>13</v>
      </c>
      <c r="B23" s="179"/>
      <c r="C23" s="172">
        <v>45992</v>
      </c>
      <c r="D23" s="172"/>
      <c r="E23" s="173">
        <f t="shared" si="1"/>
        <v>52791781.162961863</v>
      </c>
      <c r="F23" s="157"/>
      <c r="G23" s="173">
        <f t="shared" si="2"/>
        <v>2959500.1090445425</v>
      </c>
      <c r="H23" s="157"/>
      <c r="I23" s="173">
        <v>16842162.438292272</v>
      </c>
      <c r="J23" s="157"/>
      <c r="K23" s="173">
        <v>3942206</v>
      </c>
      <c r="L23" s="157"/>
      <c r="M23" s="173">
        <f>'BHP WP13 Accum Reserve'!N15+'BHP WP13 Accum Reserve'!N21</f>
        <v>35959202.430298686</v>
      </c>
      <c r="N23" s="157"/>
      <c r="O23" s="157">
        <f t="shared" si="4"/>
        <v>40576447.280000001</v>
      </c>
      <c r="P23" s="157"/>
      <c r="Q23" s="174">
        <v>69633943.601254135</v>
      </c>
      <c r="R23" s="176">
        <v>0</v>
      </c>
      <c r="S23" s="176">
        <v>16842162.438292272</v>
      </c>
      <c r="T23" s="177">
        <f t="shared" si="3"/>
        <v>52791781.162961863</v>
      </c>
      <c r="U23" s="173"/>
      <c r="V23" s="173"/>
      <c r="W23" s="178"/>
    </row>
    <row r="24" spans="1:23" ht="16.5" thickBot="1">
      <c r="A24" s="179">
        <f t="shared" si="0"/>
        <v>14</v>
      </c>
      <c r="B24" s="179"/>
      <c r="C24" s="182" t="s">
        <v>359</v>
      </c>
      <c r="D24" s="182"/>
      <c r="E24" s="157">
        <f>AVERAGE(E11:E23)</f>
        <v>50486724.060430966</v>
      </c>
      <c r="F24" s="157"/>
      <c r="G24" s="157">
        <f>AVERAGE(G11:G23)</f>
        <v>3056579.6384837115</v>
      </c>
      <c r="H24" s="157"/>
      <c r="I24" s="157">
        <f>AVERAGE(I11:I23)</f>
        <v>15954295.809067456</v>
      </c>
      <c r="J24" s="157"/>
      <c r="K24" s="157">
        <f>AVERAGE(K11:K23)</f>
        <v>3760842</v>
      </c>
      <c r="L24" s="157"/>
      <c r="M24" s="157">
        <f>AVERAGE(M11:M23)</f>
        <v>33914466.771059066</v>
      </c>
      <c r="N24" s="157"/>
      <c r="O24" s="157">
        <f>AVERAGE(O11:O23)</f>
        <v>39343974.736923084</v>
      </c>
      <c r="Q24" s="183"/>
      <c r="R24" s="184"/>
      <c r="S24" s="184"/>
      <c r="T24" s="185"/>
      <c r="W24" s="178"/>
    </row>
    <row r="25" spans="1:23" ht="15.75">
      <c r="A25" s="179">
        <f t="shared" si="0"/>
        <v>15</v>
      </c>
      <c r="B25" s="179"/>
      <c r="C25" s="186"/>
      <c r="D25" s="186"/>
      <c r="W25" s="178"/>
    </row>
    <row r="26" spans="1:23" ht="15.75">
      <c r="A26" s="179">
        <f t="shared" si="0"/>
        <v>16</v>
      </c>
      <c r="B26" s="187" t="s">
        <v>579</v>
      </c>
      <c r="D26" s="187"/>
      <c r="W26" s="178"/>
    </row>
    <row r="27" spans="1:23" ht="16.5" thickBot="1">
      <c r="A27" s="179">
        <f t="shared" si="0"/>
        <v>17</v>
      </c>
      <c r="B27" s="187" t="s">
        <v>358</v>
      </c>
      <c r="D27" s="187"/>
      <c r="R27" s="43" t="s">
        <v>558</v>
      </c>
      <c r="W27" s="178"/>
    </row>
    <row r="28" spans="1:23" ht="15.75">
      <c r="A28" s="179">
        <f t="shared" si="0"/>
        <v>18</v>
      </c>
      <c r="B28" s="187" t="s">
        <v>378</v>
      </c>
      <c r="D28" s="187"/>
      <c r="Q28" s="158"/>
      <c r="R28" s="159"/>
      <c r="S28" s="160"/>
      <c r="W28" s="178"/>
    </row>
    <row r="29" spans="1:23">
      <c r="A29" s="179">
        <f t="shared" si="0"/>
        <v>19</v>
      </c>
      <c r="B29" s="187" t="s">
        <v>410</v>
      </c>
      <c r="D29" s="187"/>
      <c r="Q29" s="165"/>
      <c r="R29" s="166"/>
      <c r="S29" s="167" t="s">
        <v>559</v>
      </c>
    </row>
    <row r="30" spans="1:23">
      <c r="A30" s="179">
        <f t="shared" si="0"/>
        <v>20</v>
      </c>
      <c r="B30" s="187" t="s">
        <v>414</v>
      </c>
      <c r="D30" s="187"/>
      <c r="Q30" s="165" t="s">
        <v>459</v>
      </c>
      <c r="R30" s="166" t="s">
        <v>465</v>
      </c>
      <c r="S30" s="167" t="s">
        <v>365</v>
      </c>
    </row>
    <row r="31" spans="1:23">
      <c r="A31" s="179">
        <f>A29+1</f>
        <v>20</v>
      </c>
      <c r="B31" s="187" t="s">
        <v>413</v>
      </c>
      <c r="Q31" s="174">
        <v>2468456.05786933</v>
      </c>
      <c r="R31" s="175">
        <v>0</v>
      </c>
      <c r="S31" s="177">
        <f>+Q31+R31</f>
        <v>2468456.05786933</v>
      </c>
    </row>
    <row r="32" spans="1:23">
      <c r="Q32" s="174">
        <v>2929850.5199558754</v>
      </c>
      <c r="R32" s="175"/>
      <c r="S32" s="177">
        <f t="shared" ref="S32:S43" si="5">+Q32+R32</f>
        <v>2929850.5199558754</v>
      </c>
    </row>
    <row r="33" spans="1:19">
      <c r="Q33" s="174">
        <v>2974495.3996237093</v>
      </c>
      <c r="R33" s="175"/>
      <c r="S33" s="177">
        <f t="shared" si="5"/>
        <v>2974495.3996237093</v>
      </c>
    </row>
    <row r="34" spans="1:19">
      <c r="Q34" s="174">
        <v>3019107.095495292</v>
      </c>
      <c r="R34" s="176">
        <v>0</v>
      </c>
      <c r="S34" s="177">
        <f t="shared" si="5"/>
        <v>3019107.095495292</v>
      </c>
    </row>
    <row r="35" spans="1:19">
      <c r="Q35" s="174">
        <v>3013077.5925386259</v>
      </c>
      <c r="R35" s="176"/>
      <c r="S35" s="177">
        <f t="shared" si="5"/>
        <v>3013077.5925386259</v>
      </c>
    </row>
    <row r="36" spans="1:19">
      <c r="A36" s="156"/>
      <c r="B36" s="156"/>
      <c r="C36" s="153"/>
      <c r="D36" s="153"/>
      <c r="E36" s="153"/>
      <c r="F36" s="153"/>
      <c r="G36" s="157"/>
      <c r="H36" s="153"/>
      <c r="I36" s="157"/>
      <c r="J36" s="153"/>
      <c r="L36" s="157"/>
      <c r="M36" s="157"/>
      <c r="N36" s="157"/>
      <c r="O36" s="157"/>
      <c r="Q36" s="174">
        <v>3062275.4654699597</v>
      </c>
      <c r="R36" s="181"/>
      <c r="S36" s="177">
        <f t="shared" si="5"/>
        <v>3062275.4654699597</v>
      </c>
    </row>
    <row r="37" spans="1:19">
      <c r="A37" s="156"/>
      <c r="B37" s="156"/>
      <c r="C37" s="188"/>
      <c r="D37" s="188"/>
      <c r="Q37" s="174">
        <v>3092697.7006880427</v>
      </c>
      <c r="R37" s="181">
        <v>0</v>
      </c>
      <c r="S37" s="177">
        <f t="shared" si="5"/>
        <v>3092697.7006880427</v>
      </c>
    </row>
    <row r="38" spans="1:19">
      <c r="A38" s="179"/>
      <c r="B38" s="179"/>
      <c r="C38" s="189"/>
      <c r="D38" s="189"/>
      <c r="E38" s="190"/>
      <c r="F38" s="190"/>
      <c r="G38" s="181"/>
      <c r="H38" s="190"/>
      <c r="I38" s="181"/>
      <c r="J38" s="190"/>
      <c r="L38" s="181"/>
      <c r="M38" s="181"/>
      <c r="N38" s="181"/>
      <c r="O38" s="181"/>
      <c r="Q38" s="174">
        <v>3141198.1259061256</v>
      </c>
      <c r="R38" s="176"/>
      <c r="S38" s="177">
        <f t="shared" si="5"/>
        <v>3141198.1259061256</v>
      </c>
    </row>
    <row r="39" spans="1:19">
      <c r="A39" s="156"/>
      <c r="B39" s="156"/>
      <c r="C39" s="188"/>
      <c r="D39" s="188"/>
      <c r="G39" s="181"/>
      <c r="I39" s="181"/>
      <c r="L39" s="181"/>
      <c r="M39" s="181"/>
      <c r="N39" s="181"/>
      <c r="O39" s="181"/>
      <c r="Q39" s="174">
        <v>3189795.9379082099</v>
      </c>
      <c r="R39" s="176"/>
      <c r="S39" s="177">
        <f t="shared" si="5"/>
        <v>3189795.9379082099</v>
      </c>
    </row>
    <row r="40" spans="1:19">
      <c r="A40" s="156"/>
      <c r="B40" s="156"/>
      <c r="G40" s="181"/>
      <c r="I40" s="181"/>
      <c r="L40" s="181"/>
      <c r="M40" s="181"/>
      <c r="N40" s="181"/>
      <c r="O40" s="181"/>
      <c r="Q40" s="174">
        <v>3239551.9675785429</v>
      </c>
      <c r="R40" s="176">
        <v>0</v>
      </c>
      <c r="S40" s="177">
        <f t="shared" si="5"/>
        <v>3239551.9675785429</v>
      </c>
    </row>
    <row r="41" spans="1:19">
      <c r="Q41" s="174">
        <v>3291534.0881232093</v>
      </c>
      <c r="R41" s="176"/>
      <c r="S41" s="177">
        <f t="shared" si="5"/>
        <v>3291534.0881232093</v>
      </c>
    </row>
    <row r="42" spans="1:19">
      <c r="Q42" s="174">
        <v>3353995.240086793</v>
      </c>
      <c r="R42" s="176"/>
      <c r="S42" s="177">
        <f t="shared" si="5"/>
        <v>3353995.240086793</v>
      </c>
    </row>
    <row r="43" spans="1:19">
      <c r="Q43" s="174">
        <v>2965933.6490445426</v>
      </c>
      <c r="R43" s="176">
        <v>-6433.5399999999991</v>
      </c>
      <c r="S43" s="177">
        <f t="shared" si="5"/>
        <v>2959500.1090445425</v>
      </c>
    </row>
    <row r="44" spans="1:19" ht="15.75" thickBot="1">
      <c r="Q44" s="183"/>
      <c r="R44" s="184"/>
      <c r="S44" s="185"/>
    </row>
  </sheetData>
  <mergeCells count="3">
    <mergeCell ref="A3:O3"/>
    <mergeCell ref="A4:O4"/>
    <mergeCell ref="A5:O5"/>
  </mergeCells>
  <pageMargins left="0.7" right="0.7" top="0.75" bottom="0.75" header="0.3" footer="0.3"/>
  <pageSetup orientation="portrait" r:id="rId1"/>
  <headerFooter>
    <oddHeader>&amp;L&amp;8 2016 BHP-Workpaper 9 Supplemental Supporting Schedules&amp;C
ACTUAL SERVICE YEAR ATRR
BLACK HILLS POWER, INC.
SUPPORTING SCHEDULES&amp;RPage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B39"/>
  <sheetViews>
    <sheetView topLeftCell="A4" workbookViewId="0">
      <selection activeCell="S17" sqref="S17"/>
    </sheetView>
  </sheetViews>
  <sheetFormatPr defaultRowHeight="15"/>
  <cols>
    <col min="1" max="1" width="3.44140625" bestFit="1" customWidth="1"/>
    <col min="2" max="2" width="3.44140625" customWidth="1"/>
    <col min="3" max="3" width="13.21875" customWidth="1"/>
    <col min="4" max="4" width="2.6640625" customWidth="1"/>
    <col min="5" max="5" width="15.21875" customWidth="1"/>
    <col min="6" max="6" width="3" customWidth="1"/>
    <col min="7" max="7" width="11.88671875" bestFit="1" customWidth="1"/>
    <col min="8" max="8" width="3" customWidth="1"/>
    <col min="9" max="9" width="14.44140625" bestFit="1" customWidth="1"/>
    <col min="10" max="10" width="3.109375" customWidth="1"/>
    <col min="11" max="11" width="11.88671875" bestFit="1" customWidth="1"/>
    <col min="12" max="12" width="3.109375" customWidth="1"/>
    <col min="13" max="13" width="14.44140625" bestFit="1" customWidth="1"/>
    <col min="14" max="14" width="15.88671875" bestFit="1" customWidth="1"/>
    <col min="15" max="15" width="14.44140625" bestFit="1" customWidth="1"/>
    <col min="16" max="16" width="10.109375" bestFit="1" customWidth="1"/>
    <col min="17" max="17" width="9.77734375" bestFit="1" customWidth="1"/>
    <col min="18" max="19" width="8.77734375" bestFit="1" customWidth="1"/>
    <col min="20" max="28" width="9.77734375" bestFit="1" customWidth="1"/>
    <col min="29" max="260" width="8.77734375"/>
    <col min="261" max="261" width="3.44140625" bestFit="1" customWidth="1"/>
    <col min="262" max="262" width="3.44140625" customWidth="1"/>
    <col min="263" max="263" width="13.21875" customWidth="1"/>
    <col min="264" max="264" width="2.6640625" customWidth="1"/>
    <col min="265" max="265" width="15.21875" customWidth="1"/>
    <col min="266" max="266" width="3" customWidth="1"/>
    <col min="267" max="267" width="11.88671875" bestFit="1" customWidth="1"/>
    <col min="268" max="268" width="3.109375" customWidth="1"/>
    <col min="269" max="269" width="13.5546875" bestFit="1" customWidth="1"/>
    <col min="270" max="271" width="9.21875" customWidth="1"/>
    <col min="272" max="516" width="8.77734375"/>
    <col min="517" max="517" width="3.44140625" bestFit="1" customWidth="1"/>
    <col min="518" max="518" width="3.44140625" customWidth="1"/>
    <col min="519" max="519" width="13.21875" customWidth="1"/>
    <col min="520" max="520" width="2.6640625" customWidth="1"/>
    <col min="521" max="521" width="15.21875" customWidth="1"/>
    <col min="522" max="522" width="3" customWidth="1"/>
    <col min="523" max="523" width="11.88671875" bestFit="1" customWidth="1"/>
    <col min="524" max="524" width="3.109375" customWidth="1"/>
    <col min="525" max="525" width="13.5546875" bestFit="1" customWidth="1"/>
    <col min="526" max="527" width="9.21875" customWidth="1"/>
    <col min="528" max="772" width="8.77734375"/>
    <col min="773" max="773" width="3.44140625" bestFit="1" customWidth="1"/>
    <col min="774" max="774" width="3.44140625" customWidth="1"/>
    <col min="775" max="775" width="13.21875" customWidth="1"/>
    <col min="776" max="776" width="2.6640625" customWidth="1"/>
    <col min="777" max="777" width="15.21875" customWidth="1"/>
    <col min="778" max="778" width="3" customWidth="1"/>
    <col min="779" max="779" width="11.88671875" bestFit="1" customWidth="1"/>
    <col min="780" max="780" width="3.109375" customWidth="1"/>
    <col min="781" max="781" width="13.5546875" bestFit="1" customWidth="1"/>
    <col min="782" max="783" width="9.21875" customWidth="1"/>
    <col min="784" max="1028" width="8.77734375"/>
    <col min="1029" max="1029" width="3.44140625" bestFit="1" customWidth="1"/>
    <col min="1030" max="1030" width="3.44140625" customWidth="1"/>
    <col min="1031" max="1031" width="13.21875" customWidth="1"/>
    <col min="1032" max="1032" width="2.6640625" customWidth="1"/>
    <col min="1033" max="1033" width="15.21875" customWidth="1"/>
    <col min="1034" max="1034" width="3" customWidth="1"/>
    <col min="1035" max="1035" width="11.88671875" bestFit="1" customWidth="1"/>
    <col min="1036" max="1036" width="3.109375" customWidth="1"/>
    <col min="1037" max="1037" width="13.5546875" bestFit="1" customWidth="1"/>
    <col min="1038" max="1039" width="9.21875" customWidth="1"/>
    <col min="1040" max="1284" width="8.77734375"/>
    <col min="1285" max="1285" width="3.44140625" bestFit="1" customWidth="1"/>
    <col min="1286" max="1286" width="3.44140625" customWidth="1"/>
    <col min="1287" max="1287" width="13.21875" customWidth="1"/>
    <col min="1288" max="1288" width="2.6640625" customWidth="1"/>
    <col min="1289" max="1289" width="15.21875" customWidth="1"/>
    <col min="1290" max="1290" width="3" customWidth="1"/>
    <col min="1291" max="1291" width="11.88671875" bestFit="1" customWidth="1"/>
    <col min="1292" max="1292" width="3.109375" customWidth="1"/>
    <col min="1293" max="1293" width="13.5546875" bestFit="1" customWidth="1"/>
    <col min="1294" max="1295" width="9.21875" customWidth="1"/>
    <col min="1296" max="1540" width="8.77734375"/>
    <col min="1541" max="1541" width="3.44140625" bestFit="1" customWidth="1"/>
    <col min="1542" max="1542" width="3.44140625" customWidth="1"/>
    <col min="1543" max="1543" width="13.21875" customWidth="1"/>
    <col min="1544" max="1544" width="2.6640625" customWidth="1"/>
    <col min="1545" max="1545" width="15.21875" customWidth="1"/>
    <col min="1546" max="1546" width="3" customWidth="1"/>
    <col min="1547" max="1547" width="11.88671875" bestFit="1" customWidth="1"/>
    <col min="1548" max="1548" width="3.109375" customWidth="1"/>
    <col min="1549" max="1549" width="13.5546875" bestFit="1" customWidth="1"/>
    <col min="1550" max="1551" width="9.21875" customWidth="1"/>
    <col min="1552" max="1796" width="8.77734375"/>
    <col min="1797" max="1797" width="3.44140625" bestFit="1" customWidth="1"/>
    <col min="1798" max="1798" width="3.44140625" customWidth="1"/>
    <col min="1799" max="1799" width="13.21875" customWidth="1"/>
    <col min="1800" max="1800" width="2.6640625" customWidth="1"/>
    <col min="1801" max="1801" width="15.21875" customWidth="1"/>
    <col min="1802" max="1802" width="3" customWidth="1"/>
    <col min="1803" max="1803" width="11.88671875" bestFit="1" customWidth="1"/>
    <col min="1804" max="1804" width="3.109375" customWidth="1"/>
    <col min="1805" max="1805" width="13.5546875" bestFit="1" customWidth="1"/>
    <col min="1806" max="1807" width="9.21875" customWidth="1"/>
    <col min="1808" max="2052" width="8.77734375"/>
    <col min="2053" max="2053" width="3.44140625" bestFit="1" customWidth="1"/>
    <col min="2054" max="2054" width="3.44140625" customWidth="1"/>
    <col min="2055" max="2055" width="13.21875" customWidth="1"/>
    <col min="2056" max="2056" width="2.6640625" customWidth="1"/>
    <col min="2057" max="2057" width="15.21875" customWidth="1"/>
    <col min="2058" max="2058" width="3" customWidth="1"/>
    <col min="2059" max="2059" width="11.88671875" bestFit="1" customWidth="1"/>
    <col min="2060" max="2060" width="3.109375" customWidth="1"/>
    <col min="2061" max="2061" width="13.5546875" bestFit="1" customWidth="1"/>
    <col min="2062" max="2063" width="9.21875" customWidth="1"/>
    <col min="2064" max="2308" width="8.77734375"/>
    <col min="2309" max="2309" width="3.44140625" bestFit="1" customWidth="1"/>
    <col min="2310" max="2310" width="3.44140625" customWidth="1"/>
    <col min="2311" max="2311" width="13.21875" customWidth="1"/>
    <col min="2312" max="2312" width="2.6640625" customWidth="1"/>
    <col min="2313" max="2313" width="15.21875" customWidth="1"/>
    <col min="2314" max="2314" width="3" customWidth="1"/>
    <col min="2315" max="2315" width="11.88671875" bestFit="1" customWidth="1"/>
    <col min="2316" max="2316" width="3.109375" customWidth="1"/>
    <col min="2317" max="2317" width="13.5546875" bestFit="1" customWidth="1"/>
    <col min="2318" max="2319" width="9.21875" customWidth="1"/>
    <col min="2320" max="2564" width="8.77734375"/>
    <col min="2565" max="2565" width="3.44140625" bestFit="1" customWidth="1"/>
    <col min="2566" max="2566" width="3.44140625" customWidth="1"/>
    <col min="2567" max="2567" width="13.21875" customWidth="1"/>
    <col min="2568" max="2568" width="2.6640625" customWidth="1"/>
    <col min="2569" max="2569" width="15.21875" customWidth="1"/>
    <col min="2570" max="2570" width="3" customWidth="1"/>
    <col min="2571" max="2571" width="11.88671875" bestFit="1" customWidth="1"/>
    <col min="2572" max="2572" width="3.109375" customWidth="1"/>
    <col min="2573" max="2573" width="13.5546875" bestFit="1" customWidth="1"/>
    <col min="2574" max="2575" width="9.21875" customWidth="1"/>
    <col min="2576" max="2820" width="8.77734375"/>
    <col min="2821" max="2821" width="3.44140625" bestFit="1" customWidth="1"/>
    <col min="2822" max="2822" width="3.44140625" customWidth="1"/>
    <col min="2823" max="2823" width="13.21875" customWidth="1"/>
    <col min="2824" max="2824" width="2.6640625" customWidth="1"/>
    <col min="2825" max="2825" width="15.21875" customWidth="1"/>
    <col min="2826" max="2826" width="3" customWidth="1"/>
    <col min="2827" max="2827" width="11.88671875" bestFit="1" customWidth="1"/>
    <col min="2828" max="2828" width="3.109375" customWidth="1"/>
    <col min="2829" max="2829" width="13.5546875" bestFit="1" customWidth="1"/>
    <col min="2830" max="2831" width="9.21875" customWidth="1"/>
    <col min="2832" max="3076" width="8.77734375"/>
    <col min="3077" max="3077" width="3.44140625" bestFit="1" customWidth="1"/>
    <col min="3078" max="3078" width="3.44140625" customWidth="1"/>
    <col min="3079" max="3079" width="13.21875" customWidth="1"/>
    <col min="3080" max="3080" width="2.6640625" customWidth="1"/>
    <col min="3081" max="3081" width="15.21875" customWidth="1"/>
    <col min="3082" max="3082" width="3" customWidth="1"/>
    <col min="3083" max="3083" width="11.88671875" bestFit="1" customWidth="1"/>
    <col min="3084" max="3084" width="3.109375" customWidth="1"/>
    <col min="3085" max="3085" width="13.5546875" bestFit="1" customWidth="1"/>
    <col min="3086" max="3087" width="9.21875" customWidth="1"/>
    <col min="3088" max="3332" width="8.77734375"/>
    <col min="3333" max="3333" width="3.44140625" bestFit="1" customWidth="1"/>
    <col min="3334" max="3334" width="3.44140625" customWidth="1"/>
    <col min="3335" max="3335" width="13.21875" customWidth="1"/>
    <col min="3336" max="3336" width="2.6640625" customWidth="1"/>
    <col min="3337" max="3337" width="15.21875" customWidth="1"/>
    <col min="3338" max="3338" width="3" customWidth="1"/>
    <col min="3339" max="3339" width="11.88671875" bestFit="1" customWidth="1"/>
    <col min="3340" max="3340" width="3.109375" customWidth="1"/>
    <col min="3341" max="3341" width="13.5546875" bestFit="1" customWidth="1"/>
    <col min="3342" max="3343" width="9.21875" customWidth="1"/>
    <col min="3344" max="3588" width="8.77734375"/>
    <col min="3589" max="3589" width="3.44140625" bestFit="1" customWidth="1"/>
    <col min="3590" max="3590" width="3.44140625" customWidth="1"/>
    <col min="3591" max="3591" width="13.21875" customWidth="1"/>
    <col min="3592" max="3592" width="2.6640625" customWidth="1"/>
    <col min="3593" max="3593" width="15.21875" customWidth="1"/>
    <col min="3594" max="3594" width="3" customWidth="1"/>
    <col min="3595" max="3595" width="11.88671875" bestFit="1" customWidth="1"/>
    <col min="3596" max="3596" width="3.109375" customWidth="1"/>
    <col min="3597" max="3597" width="13.5546875" bestFit="1" customWidth="1"/>
    <col min="3598" max="3599" width="9.21875" customWidth="1"/>
    <col min="3600" max="3844" width="8.77734375"/>
    <col min="3845" max="3845" width="3.44140625" bestFit="1" customWidth="1"/>
    <col min="3846" max="3846" width="3.44140625" customWidth="1"/>
    <col min="3847" max="3847" width="13.21875" customWidth="1"/>
    <col min="3848" max="3848" width="2.6640625" customWidth="1"/>
    <col min="3849" max="3849" width="15.21875" customWidth="1"/>
    <col min="3850" max="3850" width="3" customWidth="1"/>
    <col min="3851" max="3851" width="11.88671875" bestFit="1" customWidth="1"/>
    <col min="3852" max="3852" width="3.109375" customWidth="1"/>
    <col min="3853" max="3853" width="13.5546875" bestFit="1" customWidth="1"/>
    <col min="3854" max="3855" width="9.21875" customWidth="1"/>
    <col min="3856" max="4100" width="8.77734375"/>
    <col min="4101" max="4101" width="3.44140625" bestFit="1" customWidth="1"/>
    <col min="4102" max="4102" width="3.44140625" customWidth="1"/>
    <col min="4103" max="4103" width="13.21875" customWidth="1"/>
    <col min="4104" max="4104" width="2.6640625" customWidth="1"/>
    <col min="4105" max="4105" width="15.21875" customWidth="1"/>
    <col min="4106" max="4106" width="3" customWidth="1"/>
    <col min="4107" max="4107" width="11.88671875" bestFit="1" customWidth="1"/>
    <col min="4108" max="4108" width="3.109375" customWidth="1"/>
    <col min="4109" max="4109" width="13.5546875" bestFit="1" customWidth="1"/>
    <col min="4110" max="4111" width="9.21875" customWidth="1"/>
    <col min="4112" max="4356" width="8.77734375"/>
    <col min="4357" max="4357" width="3.44140625" bestFit="1" customWidth="1"/>
    <col min="4358" max="4358" width="3.44140625" customWidth="1"/>
    <col min="4359" max="4359" width="13.21875" customWidth="1"/>
    <col min="4360" max="4360" width="2.6640625" customWidth="1"/>
    <col min="4361" max="4361" width="15.21875" customWidth="1"/>
    <col min="4362" max="4362" width="3" customWidth="1"/>
    <col min="4363" max="4363" width="11.88671875" bestFit="1" customWidth="1"/>
    <col min="4364" max="4364" width="3.109375" customWidth="1"/>
    <col min="4365" max="4365" width="13.5546875" bestFit="1" customWidth="1"/>
    <col min="4366" max="4367" width="9.21875" customWidth="1"/>
    <col min="4368" max="4612" width="8.77734375"/>
    <col min="4613" max="4613" width="3.44140625" bestFit="1" customWidth="1"/>
    <col min="4614" max="4614" width="3.44140625" customWidth="1"/>
    <col min="4615" max="4615" width="13.21875" customWidth="1"/>
    <col min="4616" max="4616" width="2.6640625" customWidth="1"/>
    <col min="4617" max="4617" width="15.21875" customWidth="1"/>
    <col min="4618" max="4618" width="3" customWidth="1"/>
    <col min="4619" max="4619" width="11.88671875" bestFit="1" customWidth="1"/>
    <col min="4620" max="4620" width="3.109375" customWidth="1"/>
    <col min="4621" max="4621" width="13.5546875" bestFit="1" customWidth="1"/>
    <col min="4622" max="4623" width="9.21875" customWidth="1"/>
    <col min="4624" max="4868" width="8.77734375"/>
    <col min="4869" max="4869" width="3.44140625" bestFit="1" customWidth="1"/>
    <col min="4870" max="4870" width="3.44140625" customWidth="1"/>
    <col min="4871" max="4871" width="13.21875" customWidth="1"/>
    <col min="4872" max="4872" width="2.6640625" customWidth="1"/>
    <col min="4873" max="4873" width="15.21875" customWidth="1"/>
    <col min="4874" max="4874" width="3" customWidth="1"/>
    <col min="4875" max="4875" width="11.88671875" bestFit="1" customWidth="1"/>
    <col min="4876" max="4876" width="3.109375" customWidth="1"/>
    <col min="4877" max="4877" width="13.5546875" bestFit="1" customWidth="1"/>
    <col min="4878" max="4879" width="9.21875" customWidth="1"/>
    <col min="4880" max="5124" width="8.77734375"/>
    <col min="5125" max="5125" width="3.44140625" bestFit="1" customWidth="1"/>
    <col min="5126" max="5126" width="3.44140625" customWidth="1"/>
    <col min="5127" max="5127" width="13.21875" customWidth="1"/>
    <col min="5128" max="5128" width="2.6640625" customWidth="1"/>
    <col min="5129" max="5129" width="15.21875" customWidth="1"/>
    <col min="5130" max="5130" width="3" customWidth="1"/>
    <col min="5131" max="5131" width="11.88671875" bestFit="1" customWidth="1"/>
    <col min="5132" max="5132" width="3.109375" customWidth="1"/>
    <col min="5133" max="5133" width="13.5546875" bestFit="1" customWidth="1"/>
    <col min="5134" max="5135" width="9.21875" customWidth="1"/>
    <col min="5136" max="5380" width="8.77734375"/>
    <col min="5381" max="5381" width="3.44140625" bestFit="1" customWidth="1"/>
    <col min="5382" max="5382" width="3.44140625" customWidth="1"/>
    <col min="5383" max="5383" width="13.21875" customWidth="1"/>
    <col min="5384" max="5384" width="2.6640625" customWidth="1"/>
    <col min="5385" max="5385" width="15.21875" customWidth="1"/>
    <col min="5386" max="5386" width="3" customWidth="1"/>
    <col min="5387" max="5387" width="11.88671875" bestFit="1" customWidth="1"/>
    <col min="5388" max="5388" width="3.109375" customWidth="1"/>
    <col min="5389" max="5389" width="13.5546875" bestFit="1" customWidth="1"/>
    <col min="5390" max="5391" width="9.21875" customWidth="1"/>
    <col min="5392" max="5636" width="8.77734375"/>
    <col min="5637" max="5637" width="3.44140625" bestFit="1" customWidth="1"/>
    <col min="5638" max="5638" width="3.44140625" customWidth="1"/>
    <col min="5639" max="5639" width="13.21875" customWidth="1"/>
    <col min="5640" max="5640" width="2.6640625" customWidth="1"/>
    <col min="5641" max="5641" width="15.21875" customWidth="1"/>
    <col min="5642" max="5642" width="3" customWidth="1"/>
    <col min="5643" max="5643" width="11.88671875" bestFit="1" customWidth="1"/>
    <col min="5644" max="5644" width="3.109375" customWidth="1"/>
    <col min="5645" max="5645" width="13.5546875" bestFit="1" customWidth="1"/>
    <col min="5646" max="5647" width="9.21875" customWidth="1"/>
    <col min="5648" max="5892" width="8.77734375"/>
    <col min="5893" max="5893" width="3.44140625" bestFit="1" customWidth="1"/>
    <col min="5894" max="5894" width="3.44140625" customWidth="1"/>
    <col min="5895" max="5895" width="13.21875" customWidth="1"/>
    <col min="5896" max="5896" width="2.6640625" customWidth="1"/>
    <col min="5897" max="5897" width="15.21875" customWidth="1"/>
    <col min="5898" max="5898" width="3" customWidth="1"/>
    <col min="5899" max="5899" width="11.88671875" bestFit="1" customWidth="1"/>
    <col min="5900" max="5900" width="3.109375" customWidth="1"/>
    <col min="5901" max="5901" width="13.5546875" bestFit="1" customWidth="1"/>
    <col min="5902" max="5903" width="9.21875" customWidth="1"/>
    <col min="5904" max="6148" width="8.77734375"/>
    <col min="6149" max="6149" width="3.44140625" bestFit="1" customWidth="1"/>
    <col min="6150" max="6150" width="3.44140625" customWidth="1"/>
    <col min="6151" max="6151" width="13.21875" customWidth="1"/>
    <col min="6152" max="6152" width="2.6640625" customWidth="1"/>
    <col min="6153" max="6153" width="15.21875" customWidth="1"/>
    <col min="6154" max="6154" width="3" customWidth="1"/>
    <col min="6155" max="6155" width="11.88671875" bestFit="1" customWidth="1"/>
    <col min="6156" max="6156" width="3.109375" customWidth="1"/>
    <col min="6157" max="6157" width="13.5546875" bestFit="1" customWidth="1"/>
    <col min="6158" max="6159" width="9.21875" customWidth="1"/>
    <col min="6160" max="6404" width="8.77734375"/>
    <col min="6405" max="6405" width="3.44140625" bestFit="1" customWidth="1"/>
    <col min="6406" max="6406" width="3.44140625" customWidth="1"/>
    <col min="6407" max="6407" width="13.21875" customWidth="1"/>
    <col min="6408" max="6408" width="2.6640625" customWidth="1"/>
    <col min="6409" max="6409" width="15.21875" customWidth="1"/>
    <col min="6410" max="6410" width="3" customWidth="1"/>
    <col min="6411" max="6411" width="11.88671875" bestFit="1" customWidth="1"/>
    <col min="6412" max="6412" width="3.109375" customWidth="1"/>
    <col min="6413" max="6413" width="13.5546875" bestFit="1" customWidth="1"/>
    <col min="6414" max="6415" width="9.21875" customWidth="1"/>
    <col min="6416" max="6660" width="8.77734375"/>
    <col min="6661" max="6661" width="3.44140625" bestFit="1" customWidth="1"/>
    <col min="6662" max="6662" width="3.44140625" customWidth="1"/>
    <col min="6663" max="6663" width="13.21875" customWidth="1"/>
    <col min="6664" max="6664" width="2.6640625" customWidth="1"/>
    <col min="6665" max="6665" width="15.21875" customWidth="1"/>
    <col min="6666" max="6666" width="3" customWidth="1"/>
    <col min="6667" max="6667" width="11.88671875" bestFit="1" customWidth="1"/>
    <col min="6668" max="6668" width="3.109375" customWidth="1"/>
    <col min="6669" max="6669" width="13.5546875" bestFit="1" customWidth="1"/>
    <col min="6670" max="6671" width="9.21875" customWidth="1"/>
    <col min="6672" max="6916" width="8.77734375"/>
    <col min="6917" max="6917" width="3.44140625" bestFit="1" customWidth="1"/>
    <col min="6918" max="6918" width="3.44140625" customWidth="1"/>
    <col min="6919" max="6919" width="13.21875" customWidth="1"/>
    <col min="6920" max="6920" width="2.6640625" customWidth="1"/>
    <col min="6921" max="6921" width="15.21875" customWidth="1"/>
    <col min="6922" max="6922" width="3" customWidth="1"/>
    <col min="6923" max="6923" width="11.88671875" bestFit="1" customWidth="1"/>
    <col min="6924" max="6924" width="3.109375" customWidth="1"/>
    <col min="6925" max="6925" width="13.5546875" bestFit="1" customWidth="1"/>
    <col min="6926" max="6927" width="9.21875" customWidth="1"/>
    <col min="6928" max="7172" width="8.77734375"/>
    <col min="7173" max="7173" width="3.44140625" bestFit="1" customWidth="1"/>
    <col min="7174" max="7174" width="3.44140625" customWidth="1"/>
    <col min="7175" max="7175" width="13.21875" customWidth="1"/>
    <col min="7176" max="7176" width="2.6640625" customWidth="1"/>
    <col min="7177" max="7177" width="15.21875" customWidth="1"/>
    <col min="7178" max="7178" width="3" customWidth="1"/>
    <col min="7179" max="7179" width="11.88671875" bestFit="1" customWidth="1"/>
    <col min="7180" max="7180" width="3.109375" customWidth="1"/>
    <col min="7181" max="7181" width="13.5546875" bestFit="1" customWidth="1"/>
    <col min="7182" max="7183" width="9.21875" customWidth="1"/>
    <col min="7184" max="7428" width="8.77734375"/>
    <col min="7429" max="7429" width="3.44140625" bestFit="1" customWidth="1"/>
    <col min="7430" max="7430" width="3.44140625" customWidth="1"/>
    <col min="7431" max="7431" width="13.21875" customWidth="1"/>
    <col min="7432" max="7432" width="2.6640625" customWidth="1"/>
    <col min="7433" max="7433" width="15.21875" customWidth="1"/>
    <col min="7434" max="7434" width="3" customWidth="1"/>
    <col min="7435" max="7435" width="11.88671875" bestFit="1" customWidth="1"/>
    <col min="7436" max="7436" width="3.109375" customWidth="1"/>
    <col min="7437" max="7437" width="13.5546875" bestFit="1" customWidth="1"/>
    <col min="7438" max="7439" width="9.21875" customWidth="1"/>
    <col min="7440" max="7684" width="8.77734375"/>
    <col min="7685" max="7685" width="3.44140625" bestFit="1" customWidth="1"/>
    <col min="7686" max="7686" width="3.44140625" customWidth="1"/>
    <col min="7687" max="7687" width="13.21875" customWidth="1"/>
    <col min="7688" max="7688" width="2.6640625" customWidth="1"/>
    <col min="7689" max="7689" width="15.21875" customWidth="1"/>
    <col min="7690" max="7690" width="3" customWidth="1"/>
    <col min="7691" max="7691" width="11.88671875" bestFit="1" customWidth="1"/>
    <col min="7692" max="7692" width="3.109375" customWidth="1"/>
    <col min="7693" max="7693" width="13.5546875" bestFit="1" customWidth="1"/>
    <col min="7694" max="7695" width="9.21875" customWidth="1"/>
    <col min="7696" max="7940" width="8.77734375"/>
    <col min="7941" max="7941" width="3.44140625" bestFit="1" customWidth="1"/>
    <col min="7942" max="7942" width="3.44140625" customWidth="1"/>
    <col min="7943" max="7943" width="13.21875" customWidth="1"/>
    <col min="7944" max="7944" width="2.6640625" customWidth="1"/>
    <col min="7945" max="7945" width="15.21875" customWidth="1"/>
    <col min="7946" max="7946" width="3" customWidth="1"/>
    <col min="7947" max="7947" width="11.88671875" bestFit="1" customWidth="1"/>
    <col min="7948" max="7948" width="3.109375" customWidth="1"/>
    <col min="7949" max="7949" width="13.5546875" bestFit="1" customWidth="1"/>
    <col min="7950" max="7951" width="9.21875" customWidth="1"/>
    <col min="7952" max="8196" width="8.77734375"/>
    <col min="8197" max="8197" width="3.44140625" bestFit="1" customWidth="1"/>
    <col min="8198" max="8198" width="3.44140625" customWidth="1"/>
    <col min="8199" max="8199" width="13.21875" customWidth="1"/>
    <col min="8200" max="8200" width="2.6640625" customWidth="1"/>
    <col min="8201" max="8201" width="15.21875" customWidth="1"/>
    <col min="8202" max="8202" width="3" customWidth="1"/>
    <col min="8203" max="8203" width="11.88671875" bestFit="1" customWidth="1"/>
    <col min="8204" max="8204" width="3.109375" customWidth="1"/>
    <col min="8205" max="8205" width="13.5546875" bestFit="1" customWidth="1"/>
    <col min="8206" max="8207" width="9.21875" customWidth="1"/>
    <col min="8208" max="8452" width="8.77734375"/>
    <col min="8453" max="8453" width="3.44140625" bestFit="1" customWidth="1"/>
    <col min="8454" max="8454" width="3.44140625" customWidth="1"/>
    <col min="8455" max="8455" width="13.21875" customWidth="1"/>
    <col min="8456" max="8456" width="2.6640625" customWidth="1"/>
    <col min="8457" max="8457" width="15.21875" customWidth="1"/>
    <col min="8458" max="8458" width="3" customWidth="1"/>
    <col min="8459" max="8459" width="11.88671875" bestFit="1" customWidth="1"/>
    <col min="8460" max="8460" width="3.109375" customWidth="1"/>
    <col min="8461" max="8461" width="13.5546875" bestFit="1" customWidth="1"/>
    <col min="8462" max="8463" width="9.21875" customWidth="1"/>
    <col min="8464" max="8708" width="8.77734375"/>
    <col min="8709" max="8709" width="3.44140625" bestFit="1" customWidth="1"/>
    <col min="8710" max="8710" width="3.44140625" customWidth="1"/>
    <col min="8711" max="8711" width="13.21875" customWidth="1"/>
    <col min="8712" max="8712" width="2.6640625" customWidth="1"/>
    <col min="8713" max="8713" width="15.21875" customWidth="1"/>
    <col min="8714" max="8714" width="3" customWidth="1"/>
    <col min="8715" max="8715" width="11.88671875" bestFit="1" customWidth="1"/>
    <col min="8716" max="8716" width="3.109375" customWidth="1"/>
    <col min="8717" max="8717" width="13.5546875" bestFit="1" customWidth="1"/>
    <col min="8718" max="8719" width="9.21875" customWidth="1"/>
    <col min="8720" max="8964" width="8.77734375"/>
    <col min="8965" max="8965" width="3.44140625" bestFit="1" customWidth="1"/>
    <col min="8966" max="8966" width="3.44140625" customWidth="1"/>
    <col min="8967" max="8967" width="13.21875" customWidth="1"/>
    <col min="8968" max="8968" width="2.6640625" customWidth="1"/>
    <col min="8969" max="8969" width="15.21875" customWidth="1"/>
    <col min="8970" max="8970" width="3" customWidth="1"/>
    <col min="8971" max="8971" width="11.88671875" bestFit="1" customWidth="1"/>
    <col min="8972" max="8972" width="3.109375" customWidth="1"/>
    <col min="8973" max="8973" width="13.5546875" bestFit="1" customWidth="1"/>
    <col min="8974" max="8975" width="9.21875" customWidth="1"/>
    <col min="8976" max="9220" width="8.77734375"/>
    <col min="9221" max="9221" width="3.44140625" bestFit="1" customWidth="1"/>
    <col min="9222" max="9222" width="3.44140625" customWidth="1"/>
    <col min="9223" max="9223" width="13.21875" customWidth="1"/>
    <col min="9224" max="9224" width="2.6640625" customWidth="1"/>
    <col min="9225" max="9225" width="15.21875" customWidth="1"/>
    <col min="9226" max="9226" width="3" customWidth="1"/>
    <col min="9227" max="9227" width="11.88671875" bestFit="1" customWidth="1"/>
    <col min="9228" max="9228" width="3.109375" customWidth="1"/>
    <col min="9229" max="9229" width="13.5546875" bestFit="1" customWidth="1"/>
    <col min="9230" max="9231" width="9.21875" customWidth="1"/>
    <col min="9232" max="9476" width="8.77734375"/>
    <col min="9477" max="9477" width="3.44140625" bestFit="1" customWidth="1"/>
    <col min="9478" max="9478" width="3.44140625" customWidth="1"/>
    <col min="9479" max="9479" width="13.21875" customWidth="1"/>
    <col min="9480" max="9480" width="2.6640625" customWidth="1"/>
    <col min="9481" max="9481" width="15.21875" customWidth="1"/>
    <col min="9482" max="9482" width="3" customWidth="1"/>
    <col min="9483" max="9483" width="11.88671875" bestFit="1" customWidth="1"/>
    <col min="9484" max="9484" width="3.109375" customWidth="1"/>
    <col min="9485" max="9485" width="13.5546875" bestFit="1" customWidth="1"/>
    <col min="9486" max="9487" width="9.21875" customWidth="1"/>
    <col min="9488" max="9732" width="8.77734375"/>
    <col min="9733" max="9733" width="3.44140625" bestFit="1" customWidth="1"/>
    <col min="9734" max="9734" width="3.44140625" customWidth="1"/>
    <col min="9735" max="9735" width="13.21875" customWidth="1"/>
    <col min="9736" max="9736" width="2.6640625" customWidth="1"/>
    <col min="9737" max="9737" width="15.21875" customWidth="1"/>
    <col min="9738" max="9738" width="3" customWidth="1"/>
    <col min="9739" max="9739" width="11.88671875" bestFit="1" customWidth="1"/>
    <col min="9740" max="9740" width="3.109375" customWidth="1"/>
    <col min="9741" max="9741" width="13.5546875" bestFit="1" customWidth="1"/>
    <col min="9742" max="9743" width="9.21875" customWidth="1"/>
    <col min="9744" max="9988" width="8.77734375"/>
    <col min="9989" max="9989" width="3.44140625" bestFit="1" customWidth="1"/>
    <col min="9990" max="9990" width="3.44140625" customWidth="1"/>
    <col min="9991" max="9991" width="13.21875" customWidth="1"/>
    <col min="9992" max="9992" width="2.6640625" customWidth="1"/>
    <col min="9993" max="9993" width="15.21875" customWidth="1"/>
    <col min="9994" max="9994" width="3" customWidth="1"/>
    <col min="9995" max="9995" width="11.88671875" bestFit="1" customWidth="1"/>
    <col min="9996" max="9996" width="3.109375" customWidth="1"/>
    <col min="9997" max="9997" width="13.5546875" bestFit="1" customWidth="1"/>
    <col min="9998" max="9999" width="9.21875" customWidth="1"/>
    <col min="10000" max="10244" width="8.77734375"/>
    <col min="10245" max="10245" width="3.44140625" bestFit="1" customWidth="1"/>
    <col min="10246" max="10246" width="3.44140625" customWidth="1"/>
    <col min="10247" max="10247" width="13.21875" customWidth="1"/>
    <col min="10248" max="10248" width="2.6640625" customWidth="1"/>
    <col min="10249" max="10249" width="15.21875" customWidth="1"/>
    <col min="10250" max="10250" width="3" customWidth="1"/>
    <col min="10251" max="10251" width="11.88671875" bestFit="1" customWidth="1"/>
    <col min="10252" max="10252" width="3.109375" customWidth="1"/>
    <col min="10253" max="10253" width="13.5546875" bestFit="1" customWidth="1"/>
    <col min="10254" max="10255" width="9.21875" customWidth="1"/>
    <col min="10256" max="10500" width="8.77734375"/>
    <col min="10501" max="10501" width="3.44140625" bestFit="1" customWidth="1"/>
    <col min="10502" max="10502" width="3.44140625" customWidth="1"/>
    <col min="10503" max="10503" width="13.21875" customWidth="1"/>
    <col min="10504" max="10504" width="2.6640625" customWidth="1"/>
    <col min="10505" max="10505" width="15.21875" customWidth="1"/>
    <col min="10506" max="10506" width="3" customWidth="1"/>
    <col min="10507" max="10507" width="11.88671875" bestFit="1" customWidth="1"/>
    <col min="10508" max="10508" width="3.109375" customWidth="1"/>
    <col min="10509" max="10509" width="13.5546875" bestFit="1" customWidth="1"/>
    <col min="10510" max="10511" width="9.21875" customWidth="1"/>
    <col min="10512" max="10756" width="8.77734375"/>
    <col min="10757" max="10757" width="3.44140625" bestFit="1" customWidth="1"/>
    <col min="10758" max="10758" width="3.44140625" customWidth="1"/>
    <col min="10759" max="10759" width="13.21875" customWidth="1"/>
    <col min="10760" max="10760" width="2.6640625" customWidth="1"/>
    <col min="10761" max="10761" width="15.21875" customWidth="1"/>
    <col min="10762" max="10762" width="3" customWidth="1"/>
    <col min="10763" max="10763" width="11.88671875" bestFit="1" customWidth="1"/>
    <col min="10764" max="10764" width="3.109375" customWidth="1"/>
    <col min="10765" max="10765" width="13.5546875" bestFit="1" customWidth="1"/>
    <col min="10766" max="10767" width="9.21875" customWidth="1"/>
    <col min="10768" max="11012" width="8.77734375"/>
    <col min="11013" max="11013" width="3.44140625" bestFit="1" customWidth="1"/>
    <col min="11014" max="11014" width="3.44140625" customWidth="1"/>
    <col min="11015" max="11015" width="13.21875" customWidth="1"/>
    <col min="11016" max="11016" width="2.6640625" customWidth="1"/>
    <col min="11017" max="11017" width="15.21875" customWidth="1"/>
    <col min="11018" max="11018" width="3" customWidth="1"/>
    <col min="11019" max="11019" width="11.88671875" bestFit="1" customWidth="1"/>
    <col min="11020" max="11020" width="3.109375" customWidth="1"/>
    <col min="11021" max="11021" width="13.5546875" bestFit="1" customWidth="1"/>
    <col min="11022" max="11023" width="9.21875" customWidth="1"/>
    <col min="11024" max="11268" width="8.77734375"/>
    <col min="11269" max="11269" width="3.44140625" bestFit="1" customWidth="1"/>
    <col min="11270" max="11270" width="3.44140625" customWidth="1"/>
    <col min="11271" max="11271" width="13.21875" customWidth="1"/>
    <col min="11272" max="11272" width="2.6640625" customWidth="1"/>
    <col min="11273" max="11273" width="15.21875" customWidth="1"/>
    <col min="11274" max="11274" width="3" customWidth="1"/>
    <col min="11275" max="11275" width="11.88671875" bestFit="1" customWidth="1"/>
    <col min="11276" max="11276" width="3.109375" customWidth="1"/>
    <col min="11277" max="11277" width="13.5546875" bestFit="1" customWidth="1"/>
    <col min="11278" max="11279" width="9.21875" customWidth="1"/>
    <col min="11280" max="11524" width="8.77734375"/>
    <col min="11525" max="11525" width="3.44140625" bestFit="1" customWidth="1"/>
    <col min="11526" max="11526" width="3.44140625" customWidth="1"/>
    <col min="11527" max="11527" width="13.21875" customWidth="1"/>
    <col min="11528" max="11528" width="2.6640625" customWidth="1"/>
    <col min="11529" max="11529" width="15.21875" customWidth="1"/>
    <col min="11530" max="11530" width="3" customWidth="1"/>
    <col min="11531" max="11531" width="11.88671875" bestFit="1" customWidth="1"/>
    <col min="11532" max="11532" width="3.109375" customWidth="1"/>
    <col min="11533" max="11533" width="13.5546875" bestFit="1" customWidth="1"/>
    <col min="11534" max="11535" width="9.21875" customWidth="1"/>
    <col min="11536" max="11780" width="8.77734375"/>
    <col min="11781" max="11781" width="3.44140625" bestFit="1" customWidth="1"/>
    <col min="11782" max="11782" width="3.44140625" customWidth="1"/>
    <col min="11783" max="11783" width="13.21875" customWidth="1"/>
    <col min="11784" max="11784" width="2.6640625" customWidth="1"/>
    <col min="11785" max="11785" width="15.21875" customWidth="1"/>
    <col min="11786" max="11786" width="3" customWidth="1"/>
    <col min="11787" max="11787" width="11.88671875" bestFit="1" customWidth="1"/>
    <col min="11788" max="11788" width="3.109375" customWidth="1"/>
    <col min="11789" max="11789" width="13.5546875" bestFit="1" customWidth="1"/>
    <col min="11790" max="11791" width="9.21875" customWidth="1"/>
    <col min="11792" max="12036" width="8.77734375"/>
    <col min="12037" max="12037" width="3.44140625" bestFit="1" customWidth="1"/>
    <col min="12038" max="12038" width="3.44140625" customWidth="1"/>
    <col min="12039" max="12039" width="13.21875" customWidth="1"/>
    <col min="12040" max="12040" width="2.6640625" customWidth="1"/>
    <col min="12041" max="12041" width="15.21875" customWidth="1"/>
    <col min="12042" max="12042" width="3" customWidth="1"/>
    <col min="12043" max="12043" width="11.88671875" bestFit="1" customWidth="1"/>
    <col min="12044" max="12044" width="3.109375" customWidth="1"/>
    <col min="12045" max="12045" width="13.5546875" bestFit="1" customWidth="1"/>
    <col min="12046" max="12047" width="9.21875" customWidth="1"/>
    <col min="12048" max="12292" width="8.77734375"/>
    <col min="12293" max="12293" width="3.44140625" bestFit="1" customWidth="1"/>
    <col min="12294" max="12294" width="3.44140625" customWidth="1"/>
    <col min="12295" max="12295" width="13.21875" customWidth="1"/>
    <col min="12296" max="12296" width="2.6640625" customWidth="1"/>
    <col min="12297" max="12297" width="15.21875" customWidth="1"/>
    <col min="12298" max="12298" width="3" customWidth="1"/>
    <col min="12299" max="12299" width="11.88671875" bestFit="1" customWidth="1"/>
    <col min="12300" max="12300" width="3.109375" customWidth="1"/>
    <col min="12301" max="12301" width="13.5546875" bestFit="1" customWidth="1"/>
    <col min="12302" max="12303" width="9.21875" customWidth="1"/>
    <col min="12304" max="12548" width="8.77734375"/>
    <col min="12549" max="12549" width="3.44140625" bestFit="1" customWidth="1"/>
    <col min="12550" max="12550" width="3.44140625" customWidth="1"/>
    <col min="12551" max="12551" width="13.21875" customWidth="1"/>
    <col min="12552" max="12552" width="2.6640625" customWidth="1"/>
    <col min="12553" max="12553" width="15.21875" customWidth="1"/>
    <col min="12554" max="12554" width="3" customWidth="1"/>
    <col min="12555" max="12555" width="11.88671875" bestFit="1" customWidth="1"/>
    <col min="12556" max="12556" width="3.109375" customWidth="1"/>
    <col min="12557" max="12557" width="13.5546875" bestFit="1" customWidth="1"/>
    <col min="12558" max="12559" width="9.21875" customWidth="1"/>
    <col min="12560" max="12804" width="8.77734375"/>
    <col min="12805" max="12805" width="3.44140625" bestFit="1" customWidth="1"/>
    <col min="12806" max="12806" width="3.44140625" customWidth="1"/>
    <col min="12807" max="12807" width="13.21875" customWidth="1"/>
    <col min="12808" max="12808" width="2.6640625" customWidth="1"/>
    <col min="12809" max="12809" width="15.21875" customWidth="1"/>
    <col min="12810" max="12810" width="3" customWidth="1"/>
    <col min="12811" max="12811" width="11.88671875" bestFit="1" customWidth="1"/>
    <col min="12812" max="12812" width="3.109375" customWidth="1"/>
    <col min="12813" max="12813" width="13.5546875" bestFit="1" customWidth="1"/>
    <col min="12814" max="12815" width="9.21875" customWidth="1"/>
    <col min="12816" max="13060" width="8.77734375"/>
    <col min="13061" max="13061" width="3.44140625" bestFit="1" customWidth="1"/>
    <col min="13062" max="13062" width="3.44140625" customWidth="1"/>
    <col min="13063" max="13063" width="13.21875" customWidth="1"/>
    <col min="13064" max="13064" width="2.6640625" customWidth="1"/>
    <col min="13065" max="13065" width="15.21875" customWidth="1"/>
    <col min="13066" max="13066" width="3" customWidth="1"/>
    <col min="13067" max="13067" width="11.88671875" bestFit="1" customWidth="1"/>
    <col min="13068" max="13068" width="3.109375" customWidth="1"/>
    <col min="13069" max="13069" width="13.5546875" bestFit="1" customWidth="1"/>
    <col min="13070" max="13071" width="9.21875" customWidth="1"/>
    <col min="13072" max="13316" width="8.77734375"/>
    <col min="13317" max="13317" width="3.44140625" bestFit="1" customWidth="1"/>
    <col min="13318" max="13318" width="3.44140625" customWidth="1"/>
    <col min="13319" max="13319" width="13.21875" customWidth="1"/>
    <col min="13320" max="13320" width="2.6640625" customWidth="1"/>
    <col min="13321" max="13321" width="15.21875" customWidth="1"/>
    <col min="13322" max="13322" width="3" customWidth="1"/>
    <col min="13323" max="13323" width="11.88671875" bestFit="1" customWidth="1"/>
    <col min="13324" max="13324" width="3.109375" customWidth="1"/>
    <col min="13325" max="13325" width="13.5546875" bestFit="1" customWidth="1"/>
    <col min="13326" max="13327" width="9.21875" customWidth="1"/>
    <col min="13328" max="13572" width="8.77734375"/>
    <col min="13573" max="13573" width="3.44140625" bestFit="1" customWidth="1"/>
    <col min="13574" max="13574" width="3.44140625" customWidth="1"/>
    <col min="13575" max="13575" width="13.21875" customWidth="1"/>
    <col min="13576" max="13576" width="2.6640625" customWidth="1"/>
    <col min="13577" max="13577" width="15.21875" customWidth="1"/>
    <col min="13578" max="13578" width="3" customWidth="1"/>
    <col min="13579" max="13579" width="11.88671875" bestFit="1" customWidth="1"/>
    <col min="13580" max="13580" width="3.109375" customWidth="1"/>
    <col min="13581" max="13581" width="13.5546875" bestFit="1" customWidth="1"/>
    <col min="13582" max="13583" width="9.21875" customWidth="1"/>
    <col min="13584" max="13828" width="8.77734375"/>
    <col min="13829" max="13829" width="3.44140625" bestFit="1" customWidth="1"/>
    <col min="13830" max="13830" width="3.44140625" customWidth="1"/>
    <col min="13831" max="13831" width="13.21875" customWidth="1"/>
    <col min="13832" max="13832" width="2.6640625" customWidth="1"/>
    <col min="13833" max="13833" width="15.21875" customWidth="1"/>
    <col min="13834" max="13834" width="3" customWidth="1"/>
    <col min="13835" max="13835" width="11.88671875" bestFit="1" customWidth="1"/>
    <col min="13836" max="13836" width="3.109375" customWidth="1"/>
    <col min="13837" max="13837" width="13.5546875" bestFit="1" customWidth="1"/>
    <col min="13838" max="13839" width="9.21875" customWidth="1"/>
    <col min="13840" max="14084" width="8.77734375"/>
    <col min="14085" max="14085" width="3.44140625" bestFit="1" customWidth="1"/>
    <col min="14086" max="14086" width="3.44140625" customWidth="1"/>
    <col min="14087" max="14087" width="13.21875" customWidth="1"/>
    <col min="14088" max="14088" width="2.6640625" customWidth="1"/>
    <col min="14089" max="14089" width="15.21875" customWidth="1"/>
    <col min="14090" max="14090" width="3" customWidth="1"/>
    <col min="14091" max="14091" width="11.88671875" bestFit="1" customWidth="1"/>
    <col min="14092" max="14092" width="3.109375" customWidth="1"/>
    <col min="14093" max="14093" width="13.5546875" bestFit="1" customWidth="1"/>
    <col min="14094" max="14095" width="9.21875" customWidth="1"/>
    <col min="14096" max="14340" width="8.77734375"/>
    <col min="14341" max="14341" width="3.44140625" bestFit="1" customWidth="1"/>
    <col min="14342" max="14342" width="3.44140625" customWidth="1"/>
    <col min="14343" max="14343" width="13.21875" customWidth="1"/>
    <col min="14344" max="14344" width="2.6640625" customWidth="1"/>
    <col min="14345" max="14345" width="15.21875" customWidth="1"/>
    <col min="14346" max="14346" width="3" customWidth="1"/>
    <col min="14347" max="14347" width="11.88671875" bestFit="1" customWidth="1"/>
    <col min="14348" max="14348" width="3.109375" customWidth="1"/>
    <col min="14349" max="14349" width="13.5546875" bestFit="1" customWidth="1"/>
    <col min="14350" max="14351" width="9.21875" customWidth="1"/>
    <col min="14352" max="14596" width="8.77734375"/>
    <col min="14597" max="14597" width="3.44140625" bestFit="1" customWidth="1"/>
    <col min="14598" max="14598" width="3.44140625" customWidth="1"/>
    <col min="14599" max="14599" width="13.21875" customWidth="1"/>
    <col min="14600" max="14600" width="2.6640625" customWidth="1"/>
    <col min="14601" max="14601" width="15.21875" customWidth="1"/>
    <col min="14602" max="14602" width="3" customWidth="1"/>
    <col min="14603" max="14603" width="11.88671875" bestFit="1" customWidth="1"/>
    <col min="14604" max="14604" width="3.109375" customWidth="1"/>
    <col min="14605" max="14605" width="13.5546875" bestFit="1" customWidth="1"/>
    <col min="14606" max="14607" width="9.21875" customWidth="1"/>
    <col min="14608" max="14852" width="8.77734375"/>
    <col min="14853" max="14853" width="3.44140625" bestFit="1" customWidth="1"/>
    <col min="14854" max="14854" width="3.44140625" customWidth="1"/>
    <col min="14855" max="14855" width="13.21875" customWidth="1"/>
    <col min="14856" max="14856" width="2.6640625" customWidth="1"/>
    <col min="14857" max="14857" width="15.21875" customWidth="1"/>
    <col min="14858" max="14858" width="3" customWidth="1"/>
    <col min="14859" max="14859" width="11.88671875" bestFit="1" customWidth="1"/>
    <col min="14860" max="14860" width="3.109375" customWidth="1"/>
    <col min="14861" max="14861" width="13.5546875" bestFit="1" customWidth="1"/>
    <col min="14862" max="14863" width="9.21875" customWidth="1"/>
    <col min="14864" max="15108" width="8.77734375"/>
    <col min="15109" max="15109" width="3.44140625" bestFit="1" customWidth="1"/>
    <col min="15110" max="15110" width="3.44140625" customWidth="1"/>
    <col min="15111" max="15111" width="13.21875" customWidth="1"/>
    <col min="15112" max="15112" width="2.6640625" customWidth="1"/>
    <col min="15113" max="15113" width="15.21875" customWidth="1"/>
    <col min="15114" max="15114" width="3" customWidth="1"/>
    <col min="15115" max="15115" width="11.88671875" bestFit="1" customWidth="1"/>
    <col min="15116" max="15116" width="3.109375" customWidth="1"/>
    <col min="15117" max="15117" width="13.5546875" bestFit="1" customWidth="1"/>
    <col min="15118" max="15119" width="9.21875" customWidth="1"/>
    <col min="15120" max="15364" width="8.77734375"/>
    <col min="15365" max="15365" width="3.44140625" bestFit="1" customWidth="1"/>
    <col min="15366" max="15366" width="3.44140625" customWidth="1"/>
    <col min="15367" max="15367" width="13.21875" customWidth="1"/>
    <col min="15368" max="15368" width="2.6640625" customWidth="1"/>
    <col min="15369" max="15369" width="15.21875" customWidth="1"/>
    <col min="15370" max="15370" width="3" customWidth="1"/>
    <col min="15371" max="15371" width="11.88671875" bestFit="1" customWidth="1"/>
    <col min="15372" max="15372" width="3.109375" customWidth="1"/>
    <col min="15373" max="15373" width="13.5546875" bestFit="1" customWidth="1"/>
    <col min="15374" max="15375" width="9.21875" customWidth="1"/>
    <col min="15376" max="15620" width="8.77734375"/>
    <col min="15621" max="15621" width="3.44140625" bestFit="1" customWidth="1"/>
    <col min="15622" max="15622" width="3.44140625" customWidth="1"/>
    <col min="15623" max="15623" width="13.21875" customWidth="1"/>
    <col min="15624" max="15624" width="2.6640625" customWidth="1"/>
    <col min="15625" max="15625" width="15.21875" customWidth="1"/>
    <col min="15626" max="15626" width="3" customWidth="1"/>
    <col min="15627" max="15627" width="11.88671875" bestFit="1" customWidth="1"/>
    <col min="15628" max="15628" width="3.109375" customWidth="1"/>
    <col min="15629" max="15629" width="13.5546875" bestFit="1" customWidth="1"/>
    <col min="15630" max="15631" width="9.21875" customWidth="1"/>
    <col min="15632" max="15876" width="8.77734375"/>
    <col min="15877" max="15877" width="3.44140625" bestFit="1" customWidth="1"/>
    <col min="15878" max="15878" width="3.44140625" customWidth="1"/>
    <col min="15879" max="15879" width="13.21875" customWidth="1"/>
    <col min="15880" max="15880" width="2.6640625" customWidth="1"/>
    <col min="15881" max="15881" width="15.21875" customWidth="1"/>
    <col min="15882" max="15882" width="3" customWidth="1"/>
    <col min="15883" max="15883" width="11.88671875" bestFit="1" customWidth="1"/>
    <col min="15884" max="15884" width="3.109375" customWidth="1"/>
    <col min="15885" max="15885" width="13.5546875" bestFit="1" customWidth="1"/>
    <col min="15886" max="15887" width="9.21875" customWidth="1"/>
    <col min="15888" max="16132" width="8.77734375"/>
    <col min="16133" max="16133" width="3.44140625" bestFit="1" customWidth="1"/>
    <col min="16134" max="16134" width="3.44140625" customWidth="1"/>
    <col min="16135" max="16135" width="13.21875" customWidth="1"/>
    <col min="16136" max="16136" width="2.6640625" customWidth="1"/>
    <col min="16137" max="16137" width="15.21875" customWidth="1"/>
    <col min="16138" max="16138" width="3" customWidth="1"/>
    <col min="16139" max="16139" width="11.88671875" bestFit="1" customWidth="1"/>
    <col min="16140" max="16140" width="3.109375" customWidth="1"/>
    <col min="16141" max="16141" width="13.5546875" bestFit="1" customWidth="1"/>
    <col min="16142" max="16143" width="9.21875" customWidth="1"/>
    <col min="16144" max="16384" width="8.77734375"/>
  </cols>
  <sheetData>
    <row r="3" spans="1:19" s="192" customFormat="1" ht="15" customHeight="1">
      <c r="A3" s="292" t="s">
        <v>388</v>
      </c>
      <c r="B3" s="292"/>
      <c r="C3" s="292"/>
      <c r="D3" s="292"/>
      <c r="E3" s="292"/>
      <c r="F3" s="292"/>
      <c r="G3" s="292"/>
      <c r="H3" s="292"/>
      <c r="I3" s="292"/>
      <c r="J3" s="292"/>
      <c r="K3" s="292"/>
      <c r="L3" s="292"/>
      <c r="M3" s="292"/>
      <c r="N3" s="191"/>
      <c r="O3" s="191"/>
    </row>
    <row r="4" spans="1:19" s="192" customFormat="1" ht="15" customHeight="1">
      <c r="A4" s="292" t="s">
        <v>390</v>
      </c>
      <c r="B4" s="292"/>
      <c r="C4" s="292"/>
      <c r="D4" s="292"/>
      <c r="E4" s="292"/>
      <c r="F4" s="292"/>
      <c r="G4" s="292"/>
      <c r="H4" s="292"/>
      <c r="I4" s="292"/>
      <c r="J4" s="292"/>
      <c r="K4" s="292"/>
      <c r="L4" s="292"/>
      <c r="M4" s="292"/>
      <c r="N4" s="191"/>
      <c r="O4" s="191"/>
    </row>
    <row r="5" spans="1:19" s="192" customFormat="1" ht="15" customHeight="1">
      <c r="A5" s="292" t="s">
        <v>2</v>
      </c>
      <c r="B5" s="292"/>
      <c r="C5" s="292"/>
      <c r="D5" s="292"/>
      <c r="E5" s="292"/>
      <c r="F5" s="292"/>
      <c r="G5" s="292"/>
      <c r="H5" s="292"/>
      <c r="I5" s="292"/>
      <c r="J5" s="292"/>
      <c r="K5" s="292"/>
      <c r="L5" s="292"/>
      <c r="M5" s="292"/>
      <c r="N5" s="191"/>
      <c r="O5" s="191"/>
    </row>
    <row r="6" spans="1:19" s="192" customFormat="1" ht="12.75">
      <c r="A6" s="132"/>
      <c r="B6" s="132"/>
      <c r="C6" s="134"/>
      <c r="D6" s="134"/>
      <c r="E6" s="134"/>
      <c r="F6" s="134"/>
      <c r="G6" s="134"/>
      <c r="H6" s="134"/>
      <c r="I6" s="134"/>
      <c r="J6" s="134"/>
      <c r="K6" s="134"/>
      <c r="L6" s="134"/>
      <c r="M6" s="134" t="s">
        <v>407</v>
      </c>
      <c r="N6" s="132"/>
      <c r="O6" s="191"/>
    </row>
    <row r="7" spans="1:19" s="192" customFormat="1" ht="16.5">
      <c r="C7" s="134" t="s">
        <v>22</v>
      </c>
      <c r="D7" s="134"/>
      <c r="E7" s="134" t="s">
        <v>369</v>
      </c>
      <c r="F7" s="134"/>
      <c r="G7" s="137" t="s">
        <v>368</v>
      </c>
      <c r="H7" s="134"/>
      <c r="I7" s="137" t="s">
        <v>376</v>
      </c>
      <c r="J7" s="137"/>
      <c r="K7" s="134" t="s">
        <v>377</v>
      </c>
      <c r="L7" s="137"/>
      <c r="M7" s="137" t="s">
        <v>367</v>
      </c>
    </row>
    <row r="8" spans="1:19" s="192" customFormat="1" ht="12.75">
      <c r="A8" s="134" t="s">
        <v>3</v>
      </c>
      <c r="B8" s="134"/>
      <c r="C8" s="134"/>
      <c r="D8" s="134"/>
      <c r="E8" s="134" t="s">
        <v>366</v>
      </c>
      <c r="F8" s="134"/>
      <c r="G8" s="134" t="s">
        <v>365</v>
      </c>
      <c r="H8" s="134"/>
      <c r="I8" s="134"/>
      <c r="J8" s="134"/>
      <c r="K8" s="134" t="s">
        <v>419</v>
      </c>
      <c r="L8" s="134"/>
      <c r="M8" s="134" t="s">
        <v>364</v>
      </c>
    </row>
    <row r="9" spans="1:19" s="192" customFormat="1" ht="12.75">
      <c r="A9" s="193" t="s">
        <v>5</v>
      </c>
      <c r="B9" s="193"/>
      <c r="C9" s="193" t="s">
        <v>363</v>
      </c>
      <c r="D9" s="193"/>
      <c r="E9" s="194" t="s">
        <v>362</v>
      </c>
      <c r="F9" s="194"/>
      <c r="G9" s="195" t="s">
        <v>361</v>
      </c>
      <c r="H9" s="194"/>
      <c r="I9" s="193" t="s">
        <v>374</v>
      </c>
      <c r="J9" s="195"/>
      <c r="K9" s="193" t="s">
        <v>420</v>
      </c>
      <c r="L9" s="195"/>
      <c r="M9" s="196" t="s">
        <v>360</v>
      </c>
    </row>
    <row r="10" spans="1:19" s="192" customFormat="1" ht="12.75">
      <c r="A10" s="134"/>
      <c r="B10" s="197" t="s">
        <v>457</v>
      </c>
      <c r="D10" s="198"/>
      <c r="E10" s="199"/>
      <c r="F10" s="199"/>
      <c r="G10" s="200"/>
      <c r="H10" s="199"/>
      <c r="I10" s="200"/>
      <c r="J10" s="200"/>
      <c r="K10" s="200"/>
      <c r="L10" s="200"/>
      <c r="M10" s="201"/>
    </row>
    <row r="11" spans="1:19" s="192" customFormat="1" ht="15.75">
      <c r="A11" s="134">
        <v>1</v>
      </c>
      <c r="B11" s="134"/>
      <c r="C11" s="202">
        <v>45627</v>
      </c>
      <c r="D11" s="203"/>
      <c r="E11" s="137">
        <v>73208646.720000058</v>
      </c>
      <c r="F11" s="137"/>
      <c r="G11" s="137">
        <v>6753338.9000000004</v>
      </c>
      <c r="H11" s="137"/>
      <c r="I11" s="137">
        <v>74531736.210000008</v>
      </c>
      <c r="J11" s="137"/>
      <c r="K11" s="137">
        <v>16792412</v>
      </c>
      <c r="L11" s="137"/>
      <c r="M11" s="137">
        <f>E11+G11+K11+I11</f>
        <v>171286133.83000007</v>
      </c>
      <c r="N11" s="137"/>
      <c r="O11" s="137"/>
      <c r="P11" s="2"/>
      <c r="R11" s="2"/>
      <c r="S11" s="2"/>
    </row>
    <row r="12" spans="1:19" s="192" customFormat="1" ht="15.75">
      <c r="A12" s="204">
        <f t="shared" ref="A12:A30" si="0">A11+1</f>
        <v>2</v>
      </c>
      <c r="B12" s="204"/>
      <c r="C12" s="202">
        <v>45658</v>
      </c>
      <c r="D12" s="203"/>
      <c r="E12" s="137">
        <v>69118027.329999983</v>
      </c>
      <c r="F12" s="137"/>
      <c r="G12" s="137">
        <v>8480806.540000001</v>
      </c>
      <c r="H12" s="137"/>
      <c r="I12" s="137">
        <v>74911053.980000019</v>
      </c>
      <c r="J12" s="137"/>
      <c r="K12" s="137">
        <v>16792412</v>
      </c>
      <c r="L12" s="137"/>
      <c r="M12" s="137">
        <f t="shared" ref="M12:M23" si="1">E12+G12+K12+I12</f>
        <v>169302299.85000002</v>
      </c>
      <c r="N12" s="205"/>
      <c r="O12" s="205"/>
      <c r="P12" s="2"/>
      <c r="R12" s="2"/>
      <c r="S12" s="2"/>
    </row>
    <row r="13" spans="1:19" ht="15.75">
      <c r="A13" s="204">
        <f t="shared" si="0"/>
        <v>3</v>
      </c>
      <c r="B13" s="204"/>
      <c r="C13" s="202">
        <v>45689</v>
      </c>
      <c r="D13" s="203"/>
      <c r="E13" s="137">
        <v>68398542.350000009</v>
      </c>
      <c r="F13" s="137"/>
      <c r="G13" s="137">
        <v>8480806.540000001</v>
      </c>
      <c r="H13" s="137"/>
      <c r="I13" s="137">
        <v>75127294.070000008</v>
      </c>
      <c r="J13" s="137"/>
      <c r="K13" s="137">
        <v>16792412</v>
      </c>
      <c r="L13" s="137"/>
      <c r="M13" s="137">
        <f t="shared" si="1"/>
        <v>168799054.96000004</v>
      </c>
      <c r="N13" s="206"/>
      <c r="O13" s="137"/>
      <c r="P13" s="2"/>
      <c r="R13" s="6"/>
      <c r="S13" s="2"/>
    </row>
    <row r="14" spans="1:19" ht="15.75">
      <c r="A14" s="204">
        <f t="shared" si="0"/>
        <v>4</v>
      </c>
      <c r="B14" s="204"/>
      <c r="C14" s="202">
        <v>45717</v>
      </c>
      <c r="D14" s="203"/>
      <c r="E14" s="137">
        <v>67948806.400000006</v>
      </c>
      <c r="F14" s="137"/>
      <c r="G14" s="137">
        <v>8477501.4800000004</v>
      </c>
      <c r="H14" s="137"/>
      <c r="I14" s="137">
        <v>75077348.730000004</v>
      </c>
      <c r="J14" s="137"/>
      <c r="K14" s="137">
        <v>16792412</v>
      </c>
      <c r="L14" s="137"/>
      <c r="M14" s="137">
        <f t="shared" si="1"/>
        <v>168296068.61000001</v>
      </c>
      <c r="N14" s="1"/>
      <c r="O14" s="2"/>
      <c r="P14" s="2"/>
      <c r="R14" s="6"/>
      <c r="S14" s="2"/>
    </row>
    <row r="15" spans="1:19" ht="15.75">
      <c r="A15" s="204">
        <f t="shared" si="0"/>
        <v>5</v>
      </c>
      <c r="B15" s="204"/>
      <c r="C15" s="202">
        <v>45748</v>
      </c>
      <c r="D15" s="203"/>
      <c r="E15" s="137">
        <v>68007255.860000059</v>
      </c>
      <c r="F15" s="137"/>
      <c r="G15" s="137">
        <v>8427300.9700000007</v>
      </c>
      <c r="H15" s="137"/>
      <c r="I15" s="137">
        <v>75082694.220000014</v>
      </c>
      <c r="J15" s="137"/>
      <c r="K15" s="137">
        <v>16792412</v>
      </c>
      <c r="L15" s="137"/>
      <c r="M15" s="137">
        <f t="shared" si="1"/>
        <v>168309663.05000007</v>
      </c>
      <c r="N15" s="1"/>
      <c r="O15" s="137"/>
      <c r="P15" s="2"/>
      <c r="R15" s="6"/>
      <c r="S15" s="2"/>
    </row>
    <row r="16" spans="1:19" ht="15.75">
      <c r="A16" s="204">
        <f t="shared" si="0"/>
        <v>6</v>
      </c>
      <c r="B16" s="204"/>
      <c r="C16" s="202">
        <v>45778</v>
      </c>
      <c r="D16" s="203"/>
      <c r="E16" s="137">
        <v>67538599.590000093</v>
      </c>
      <c r="F16" s="137"/>
      <c r="G16" s="137">
        <v>8998535.7300000004</v>
      </c>
      <c r="H16" s="137"/>
      <c r="I16" s="137">
        <v>75082958.659999996</v>
      </c>
      <c r="J16" s="137"/>
      <c r="K16" s="137">
        <v>16816691</v>
      </c>
      <c r="L16" s="137"/>
      <c r="M16" s="137">
        <f t="shared" si="1"/>
        <v>168436784.98000008</v>
      </c>
      <c r="N16" s="1"/>
      <c r="O16" s="2"/>
      <c r="P16" s="2"/>
      <c r="R16" s="6"/>
      <c r="S16" s="2"/>
    </row>
    <row r="17" spans="1:28" ht="15.75">
      <c r="A17" s="204">
        <f t="shared" si="0"/>
        <v>7</v>
      </c>
      <c r="B17" s="204"/>
      <c r="C17" s="202">
        <v>45809</v>
      </c>
      <c r="D17" s="203"/>
      <c r="E17" s="137">
        <v>67735739.770000055</v>
      </c>
      <c r="F17" s="137"/>
      <c r="G17" s="137">
        <v>8913865.8000000007</v>
      </c>
      <c r="H17" s="137"/>
      <c r="I17" s="137">
        <v>75255506.910000011</v>
      </c>
      <c r="J17" s="137"/>
      <c r="K17" s="137">
        <v>16816691</v>
      </c>
      <c r="L17" s="137"/>
      <c r="M17" s="137">
        <f t="shared" si="1"/>
        <v>168721803.48000008</v>
      </c>
      <c r="P17" s="2"/>
      <c r="R17" s="6"/>
      <c r="S17" s="2"/>
    </row>
    <row r="18" spans="1:28" ht="15.75">
      <c r="A18" s="204">
        <f t="shared" si="0"/>
        <v>8</v>
      </c>
      <c r="B18" s="204"/>
      <c r="C18" s="202">
        <v>45839</v>
      </c>
      <c r="D18" s="203"/>
      <c r="E18" s="137">
        <v>69644955.920000032</v>
      </c>
      <c r="F18" s="137"/>
      <c r="G18" s="137">
        <v>8913865.8000000007</v>
      </c>
      <c r="H18" s="137"/>
      <c r="I18" s="137">
        <v>75255506.910000011</v>
      </c>
      <c r="J18" s="137"/>
      <c r="K18" s="137">
        <v>16816691</v>
      </c>
      <c r="L18" s="137"/>
      <c r="M18" s="137">
        <f>E18+G18+K18+I18</f>
        <v>170631019.63000005</v>
      </c>
      <c r="O18" s="192"/>
      <c r="P18" s="2"/>
      <c r="R18" s="6"/>
      <c r="S18" s="2"/>
    </row>
    <row r="19" spans="1:28" ht="15.75">
      <c r="A19" s="204">
        <f t="shared" si="0"/>
        <v>9</v>
      </c>
      <c r="B19" s="204"/>
      <c r="C19" s="202">
        <v>45870</v>
      </c>
      <c r="D19" s="203"/>
      <c r="E19" s="137">
        <v>70155648.920000076</v>
      </c>
      <c r="F19" s="137"/>
      <c r="G19" s="137">
        <v>8924932.4800000004</v>
      </c>
      <c r="H19" s="137"/>
      <c r="I19" s="137">
        <v>75348810.599999994</v>
      </c>
      <c r="J19" s="137"/>
      <c r="K19" s="137">
        <v>16816691</v>
      </c>
      <c r="L19" s="137"/>
      <c r="M19" s="137">
        <f t="shared" si="1"/>
        <v>171246083.00000006</v>
      </c>
      <c r="O19" s="192"/>
      <c r="P19" s="2"/>
      <c r="R19" s="6"/>
      <c r="S19" s="2"/>
    </row>
    <row r="20" spans="1:28" ht="15.75">
      <c r="A20" s="204">
        <f t="shared" si="0"/>
        <v>10</v>
      </c>
      <c r="B20" s="204"/>
      <c r="C20" s="202">
        <v>45901</v>
      </c>
      <c r="D20" s="203"/>
      <c r="E20" s="137">
        <v>69205921.480000108</v>
      </c>
      <c r="F20" s="137"/>
      <c r="G20" s="137">
        <v>8936037.9800000004</v>
      </c>
      <c r="H20" s="137"/>
      <c r="I20" s="137">
        <v>75323933.780000001</v>
      </c>
      <c r="J20" s="137"/>
      <c r="K20" s="137">
        <v>16816691</v>
      </c>
      <c r="L20" s="137"/>
      <c r="M20" s="137">
        <f t="shared" si="1"/>
        <v>170282584.24000013</v>
      </c>
      <c r="O20" s="192"/>
      <c r="P20" s="2"/>
      <c r="R20" s="6"/>
      <c r="S20" s="2"/>
    </row>
    <row r="21" spans="1:28" ht="15.75">
      <c r="A21" s="204">
        <f t="shared" si="0"/>
        <v>11</v>
      </c>
      <c r="B21" s="204"/>
      <c r="C21" s="202">
        <v>45931</v>
      </c>
      <c r="D21" s="203"/>
      <c r="E21" s="137">
        <v>68040118.00000006</v>
      </c>
      <c r="F21" s="137"/>
      <c r="G21" s="137">
        <v>10213409.280000001</v>
      </c>
      <c r="H21" s="137"/>
      <c r="I21" s="137">
        <v>75816740.780000001</v>
      </c>
      <c r="J21" s="137"/>
      <c r="K21" s="137">
        <v>16642783</v>
      </c>
      <c r="L21" s="137"/>
      <c r="M21" s="137">
        <f t="shared" si="1"/>
        <v>170713051.06000006</v>
      </c>
      <c r="O21" s="192"/>
      <c r="P21" s="2"/>
      <c r="R21" s="6"/>
      <c r="S21" s="2"/>
    </row>
    <row r="22" spans="1:28" ht="15.75">
      <c r="A22" s="204">
        <f t="shared" si="0"/>
        <v>12</v>
      </c>
      <c r="B22" s="204"/>
      <c r="C22" s="202">
        <v>45962</v>
      </c>
      <c r="D22" s="203"/>
      <c r="E22" s="137">
        <v>67987878.670000061</v>
      </c>
      <c r="F22" s="137"/>
      <c r="G22" s="137">
        <v>10322349.020000001</v>
      </c>
      <c r="H22" s="137"/>
      <c r="I22" s="137">
        <v>75822872.070000008</v>
      </c>
      <c r="J22" s="137"/>
      <c r="K22" s="137">
        <v>16642783</v>
      </c>
      <c r="L22" s="137"/>
      <c r="M22" s="137">
        <f t="shared" si="1"/>
        <v>170775882.76000005</v>
      </c>
      <c r="O22" s="192"/>
      <c r="P22" s="40"/>
      <c r="Q22" s="207"/>
      <c r="R22" s="41"/>
      <c r="S22" s="40"/>
      <c r="T22" s="207"/>
      <c r="U22" s="207"/>
      <c r="V22" s="207"/>
      <c r="W22" s="207"/>
      <c r="X22" s="207"/>
      <c r="Y22" s="207"/>
      <c r="Z22" s="207"/>
      <c r="AA22" s="207"/>
      <c r="AB22" s="207"/>
    </row>
    <row r="23" spans="1:28" ht="15.75">
      <c r="A23" s="204">
        <f t="shared" si="0"/>
        <v>13</v>
      </c>
      <c r="B23" s="204"/>
      <c r="C23" s="202">
        <v>45992</v>
      </c>
      <c r="D23" s="203"/>
      <c r="E23" s="137">
        <v>67951828.110000089</v>
      </c>
      <c r="F23" s="137"/>
      <c r="G23" s="137">
        <v>10799267.960000001</v>
      </c>
      <c r="H23" s="137"/>
      <c r="I23" s="137">
        <v>76244466.679999992</v>
      </c>
      <c r="J23" s="137"/>
      <c r="K23" s="137">
        <v>16642782</v>
      </c>
      <c r="L23" s="137"/>
      <c r="M23" s="137">
        <f t="shared" si="1"/>
        <v>171638344.75000006</v>
      </c>
      <c r="O23" s="192"/>
      <c r="P23" s="40"/>
      <c r="Q23" s="207"/>
      <c r="R23" s="41"/>
      <c r="S23" s="40"/>
      <c r="T23" s="207"/>
      <c r="U23" s="207"/>
      <c r="V23" s="207"/>
      <c r="W23" s="207"/>
      <c r="X23" s="207"/>
      <c r="Y23" s="207"/>
      <c r="Z23" s="207"/>
      <c r="AA23" s="207"/>
      <c r="AB23" s="207"/>
    </row>
    <row r="24" spans="1:28">
      <c r="A24" s="204">
        <f t="shared" si="0"/>
        <v>14</v>
      </c>
      <c r="B24" s="204"/>
      <c r="C24" s="4" t="s">
        <v>359</v>
      </c>
      <c r="D24" s="4"/>
      <c r="E24" s="137">
        <f>AVERAGE(E11:E23)</f>
        <v>68841689.93230775</v>
      </c>
      <c r="F24" s="137"/>
      <c r="G24" s="137">
        <f>AVERAGE(G11:G23)</f>
        <v>8972462.9600000009</v>
      </c>
      <c r="H24" s="137"/>
      <c r="I24" s="137">
        <f>AVERAGE(I11:I23)</f>
        <v>75298532.584615394</v>
      </c>
      <c r="J24" s="137"/>
      <c r="K24" s="137">
        <f>AVERAGE(K11:K23)</f>
        <v>16767220.23076923</v>
      </c>
      <c r="L24" s="137"/>
      <c r="M24" s="137">
        <f>AVERAGE(M11:M23)</f>
        <v>169879905.70769235</v>
      </c>
      <c r="O24" s="192"/>
      <c r="P24" s="192"/>
      <c r="R24" s="6"/>
    </row>
    <row r="25" spans="1:28">
      <c r="A25" s="204">
        <f t="shared" si="0"/>
        <v>15</v>
      </c>
      <c r="B25" s="204"/>
      <c r="C25" s="208"/>
      <c r="D25" s="208"/>
      <c r="O25" s="192"/>
      <c r="P25" s="40"/>
      <c r="Q25" s="40"/>
    </row>
    <row r="26" spans="1:28">
      <c r="A26" s="204">
        <f t="shared" si="0"/>
        <v>16</v>
      </c>
      <c r="B26" s="209" t="s">
        <v>447</v>
      </c>
      <c r="D26" s="209"/>
      <c r="P26" s="207"/>
      <c r="Q26" s="207"/>
    </row>
    <row r="27" spans="1:28">
      <c r="A27" s="204">
        <f t="shared" si="0"/>
        <v>17</v>
      </c>
      <c r="B27" s="209" t="s">
        <v>358</v>
      </c>
      <c r="D27" s="209"/>
      <c r="P27" s="41"/>
      <c r="Q27" s="41"/>
    </row>
    <row r="28" spans="1:28">
      <c r="A28" s="204">
        <f t="shared" si="0"/>
        <v>18</v>
      </c>
      <c r="B28" s="209" t="s">
        <v>378</v>
      </c>
      <c r="D28" s="209"/>
      <c r="P28" s="40"/>
      <c r="Q28" s="40"/>
    </row>
    <row r="29" spans="1:28">
      <c r="A29" s="204">
        <f t="shared" si="0"/>
        <v>19</v>
      </c>
      <c r="B29" s="209" t="s">
        <v>418</v>
      </c>
      <c r="P29" s="207"/>
      <c r="Q29" s="207"/>
    </row>
    <row r="30" spans="1:28">
      <c r="A30" s="204">
        <f t="shared" si="0"/>
        <v>20</v>
      </c>
      <c r="B30" s="209" t="s">
        <v>417</v>
      </c>
      <c r="P30" s="207"/>
      <c r="Q30" s="207"/>
    </row>
    <row r="31" spans="1:28">
      <c r="P31" s="207"/>
      <c r="Q31" s="207"/>
    </row>
    <row r="32" spans="1:28">
      <c r="P32" s="207"/>
      <c r="Q32" s="207"/>
    </row>
    <row r="33" spans="1:17">
      <c r="P33" s="207"/>
      <c r="Q33" s="207"/>
    </row>
    <row r="34" spans="1:17">
      <c r="A34" s="134"/>
      <c r="B34" s="134"/>
      <c r="C34" s="132"/>
      <c r="D34" s="132"/>
      <c r="E34" s="132"/>
      <c r="F34" s="132"/>
      <c r="G34" s="137"/>
      <c r="H34" s="132"/>
      <c r="I34" s="137"/>
      <c r="J34" s="137"/>
      <c r="K34" s="137"/>
      <c r="L34" s="137"/>
      <c r="M34" s="137"/>
      <c r="P34" s="207"/>
      <c r="Q34" s="207"/>
    </row>
    <row r="35" spans="1:17">
      <c r="A35" s="134"/>
      <c r="B35" s="134"/>
      <c r="C35" s="141"/>
      <c r="D35" s="141"/>
      <c r="E35" s="141"/>
      <c r="F35" s="141"/>
      <c r="G35" s="205"/>
      <c r="H35" s="141"/>
      <c r="I35" s="205"/>
      <c r="J35" s="205"/>
      <c r="K35" s="205"/>
      <c r="L35" s="205"/>
      <c r="M35" s="205"/>
      <c r="P35" s="207"/>
      <c r="Q35" s="207"/>
    </row>
    <row r="36" spans="1:17">
      <c r="A36" s="134"/>
      <c r="B36" s="134"/>
      <c r="C36" s="210"/>
      <c r="D36" s="210"/>
      <c r="G36" s="206"/>
      <c r="I36" s="206"/>
      <c r="J36" s="206"/>
      <c r="K36" s="206"/>
      <c r="L36" s="206"/>
      <c r="M36" s="206"/>
      <c r="P36" s="207"/>
      <c r="Q36" s="207"/>
    </row>
    <row r="37" spans="1:17">
      <c r="A37" s="204"/>
      <c r="B37" s="204"/>
      <c r="C37" s="211"/>
      <c r="D37" s="211"/>
      <c r="E37" s="212"/>
      <c r="F37" s="212"/>
      <c r="G37" s="1"/>
      <c r="H37" s="212"/>
      <c r="I37" s="1"/>
      <c r="J37" s="1"/>
      <c r="K37" s="1"/>
      <c r="L37" s="1"/>
      <c r="M37" s="1"/>
      <c r="P37" s="207"/>
      <c r="Q37" s="207"/>
    </row>
    <row r="38" spans="1:17">
      <c r="A38" s="134"/>
      <c r="B38" s="134"/>
      <c r="C38" s="210"/>
      <c r="D38" s="210"/>
      <c r="E38" s="192"/>
      <c r="F38" s="192"/>
      <c r="G38" s="1"/>
      <c r="H38" s="192"/>
      <c r="I38" s="1"/>
      <c r="J38" s="1"/>
      <c r="K38" s="1"/>
      <c r="L38" s="1"/>
      <c r="M38" s="1"/>
    </row>
    <row r="39" spans="1:17">
      <c r="A39" s="134"/>
      <c r="B39" s="134"/>
      <c r="C39" s="192"/>
      <c r="D39" s="192"/>
      <c r="E39" s="192"/>
      <c r="F39" s="192"/>
      <c r="G39" s="1"/>
      <c r="H39" s="192"/>
      <c r="I39" s="1"/>
      <c r="J39" s="1"/>
      <c r="K39" s="1"/>
      <c r="L39" s="1"/>
      <c r="M39" s="1"/>
    </row>
  </sheetData>
  <mergeCells count="3">
    <mergeCell ref="A3:M3"/>
    <mergeCell ref="A4:M4"/>
    <mergeCell ref="A5:M5"/>
  </mergeCells>
  <pageMargins left="0.7" right="0.7" top="0.75" bottom="0.75" header="0.3" footer="0.3"/>
  <pageSetup orientation="portrait" r:id="rId1"/>
  <headerFooter>
    <oddHeader>&amp;L&amp;8 2016 BHP-Workpaper 9 Supplemental Supporting Schedules&amp;C
ACTUAL SERVICE YEAR ATRR
BLACK HILLS POWER, INC.
SUPPORTING SCHEDULES&amp;RPage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P39"/>
  <sheetViews>
    <sheetView workbookViewId="0">
      <selection activeCell="D29" sqref="D29"/>
    </sheetView>
  </sheetViews>
  <sheetFormatPr defaultColWidth="8.77734375" defaultRowHeight="15"/>
  <cols>
    <col min="1" max="1" width="3.44140625" bestFit="1" customWidth="1"/>
    <col min="2" max="2" width="3.44140625" customWidth="1"/>
    <col min="3" max="3" width="34.6640625" bestFit="1" customWidth="1"/>
    <col min="4" max="4" width="2.6640625" customWidth="1"/>
    <col min="5" max="5" width="13.44140625" customWidth="1"/>
    <col min="6" max="6" width="2.6640625" customWidth="1"/>
    <col min="7" max="7" width="15.21875" customWidth="1"/>
    <col min="8" max="8" width="3" customWidth="1"/>
    <col min="15" max="16" width="12.33203125" bestFit="1" customWidth="1"/>
  </cols>
  <sheetData>
    <row r="3" spans="1:16" s="192" customFormat="1" ht="15" customHeight="1">
      <c r="A3" s="292" t="s">
        <v>389</v>
      </c>
      <c r="B3" s="292"/>
      <c r="C3" s="292"/>
      <c r="D3" s="292"/>
      <c r="E3" s="292"/>
      <c r="F3" s="292"/>
      <c r="G3" s="292"/>
      <c r="H3" s="292"/>
      <c r="I3" s="191"/>
      <c r="J3" s="191"/>
    </row>
    <row r="4" spans="1:16" s="192" customFormat="1" ht="15" customHeight="1">
      <c r="A4" s="292" t="s">
        <v>381</v>
      </c>
      <c r="B4" s="292"/>
      <c r="C4" s="292"/>
      <c r="D4" s="292"/>
      <c r="E4" s="292"/>
      <c r="F4" s="292"/>
      <c r="G4" s="292"/>
      <c r="H4" s="292"/>
      <c r="I4" s="191"/>
      <c r="J4" s="191"/>
    </row>
    <row r="5" spans="1:16" s="192" customFormat="1" ht="15" customHeight="1">
      <c r="A5" s="292" t="s">
        <v>2</v>
      </c>
      <c r="B5" s="292"/>
      <c r="C5" s="292"/>
      <c r="D5" s="292"/>
      <c r="E5" s="292"/>
      <c r="F5" s="292"/>
      <c r="G5" s="292"/>
      <c r="H5" s="292"/>
      <c r="I5" s="191"/>
      <c r="J5" s="191"/>
    </row>
    <row r="6" spans="1:16" s="192" customFormat="1" ht="12.75">
      <c r="A6" s="132"/>
      <c r="B6" s="132"/>
      <c r="C6" s="134"/>
      <c r="D6" s="134"/>
      <c r="E6" s="134"/>
      <c r="F6" s="134"/>
      <c r="G6" s="134"/>
      <c r="H6" s="134"/>
      <c r="I6" s="132"/>
      <c r="J6" s="191"/>
    </row>
    <row r="7" spans="1:16" s="192" customFormat="1" ht="12.75">
      <c r="C7" s="134" t="s">
        <v>22</v>
      </c>
      <c r="D7" s="134"/>
      <c r="E7" s="134" t="s">
        <v>23</v>
      </c>
      <c r="F7" s="134"/>
      <c r="G7" s="134" t="s">
        <v>393</v>
      </c>
      <c r="H7" s="134"/>
    </row>
    <row r="8" spans="1:16" s="192" customFormat="1" ht="12.75">
      <c r="A8" s="134" t="s">
        <v>3</v>
      </c>
      <c r="B8" s="134"/>
      <c r="C8" s="134"/>
      <c r="D8" s="134"/>
      <c r="E8" s="134"/>
      <c r="F8" s="134"/>
      <c r="G8" s="134"/>
      <c r="H8" s="134"/>
    </row>
    <row r="9" spans="1:16" s="192" customFormat="1" ht="12.75">
      <c r="A9" s="193" t="s">
        <v>5</v>
      </c>
      <c r="B9" s="193"/>
      <c r="C9" s="193" t="s">
        <v>26</v>
      </c>
      <c r="D9" s="193"/>
      <c r="E9" s="193" t="s">
        <v>379</v>
      </c>
      <c r="F9" s="193"/>
      <c r="G9" s="194" t="s">
        <v>384</v>
      </c>
      <c r="H9" s="194"/>
    </row>
    <row r="10" spans="1:16">
      <c r="A10" s="134"/>
      <c r="B10" s="197"/>
      <c r="C10" s="192"/>
      <c r="D10" s="198"/>
      <c r="E10" s="198"/>
      <c r="F10" s="198"/>
      <c r="G10" s="199"/>
      <c r="H10" s="199"/>
      <c r="P10" s="213"/>
    </row>
    <row r="11" spans="1:16">
      <c r="A11" s="134">
        <f>1+A10</f>
        <v>1</v>
      </c>
      <c r="B11" s="134"/>
      <c r="C11" s="203" t="s">
        <v>382</v>
      </c>
      <c r="D11" s="203"/>
      <c r="E11" s="203" t="s">
        <v>560</v>
      </c>
      <c r="F11" s="203"/>
      <c r="G11" s="3">
        <v>7946603.3999999985</v>
      </c>
      <c r="H11" s="137"/>
      <c r="P11" s="213"/>
    </row>
    <row r="12" spans="1:16">
      <c r="A12" s="134">
        <f t="shared" ref="A12:A16" si="0">1+A11</f>
        <v>2</v>
      </c>
      <c r="B12" s="204"/>
      <c r="C12" s="203"/>
      <c r="D12" s="203"/>
      <c r="E12" s="203"/>
      <c r="F12" s="203"/>
      <c r="G12" s="3"/>
      <c r="H12" s="137"/>
      <c r="P12" s="213"/>
    </row>
    <row r="13" spans="1:16">
      <c r="A13" s="134">
        <f t="shared" si="0"/>
        <v>3</v>
      </c>
      <c r="B13" s="204"/>
      <c r="C13" s="203" t="s">
        <v>380</v>
      </c>
      <c r="D13" s="203"/>
      <c r="E13" s="203" t="s">
        <v>51</v>
      </c>
      <c r="F13" s="203"/>
      <c r="G13" s="3">
        <v>-500209.2</v>
      </c>
      <c r="H13" s="137"/>
      <c r="P13" s="213"/>
    </row>
    <row r="14" spans="1:16" ht="15.75" thickBot="1">
      <c r="A14" s="134">
        <f t="shared" si="0"/>
        <v>4</v>
      </c>
      <c r="B14" s="204"/>
      <c r="C14" s="203"/>
      <c r="D14" s="203"/>
      <c r="E14" s="203"/>
      <c r="F14" s="203"/>
      <c r="G14" s="3"/>
      <c r="H14" s="137"/>
      <c r="P14" s="214"/>
    </row>
    <row r="15" spans="1:16" ht="15.75" thickTop="1">
      <c r="A15" s="134">
        <f t="shared" si="0"/>
        <v>5</v>
      </c>
      <c r="B15" s="204"/>
      <c r="C15" s="203" t="s">
        <v>383</v>
      </c>
      <c r="D15" s="203"/>
      <c r="E15" s="203" t="s">
        <v>385</v>
      </c>
      <c r="F15" s="203"/>
      <c r="G15" s="5">
        <f>SUM(G11:G14)</f>
        <v>7446394.1999999983</v>
      </c>
      <c r="H15" s="137"/>
    </row>
    <row r="16" spans="1:16">
      <c r="A16" s="134">
        <f t="shared" si="0"/>
        <v>6</v>
      </c>
      <c r="B16" s="204"/>
      <c r="H16" s="137"/>
    </row>
    <row r="17" spans="1:8">
      <c r="A17" s="134"/>
      <c r="B17" s="204"/>
      <c r="C17" s="203"/>
      <c r="D17" s="203"/>
      <c r="E17" s="203"/>
      <c r="F17" s="203"/>
      <c r="G17" s="3"/>
      <c r="H17" s="137"/>
    </row>
    <row r="18" spans="1:8">
      <c r="A18" s="134"/>
      <c r="B18" s="204"/>
      <c r="C18" s="203"/>
      <c r="D18" s="203"/>
      <c r="E18" s="203"/>
      <c r="F18" s="203"/>
      <c r="G18" s="3"/>
      <c r="H18" s="137"/>
    </row>
    <row r="19" spans="1:8">
      <c r="A19" s="134"/>
      <c r="B19" s="204"/>
      <c r="C19" s="203"/>
      <c r="D19" s="203"/>
      <c r="E19" s="203"/>
      <c r="F19" s="203"/>
      <c r="G19" s="3"/>
      <c r="H19" s="137"/>
    </row>
    <row r="20" spans="1:8">
      <c r="A20" s="134"/>
      <c r="B20" s="204"/>
      <c r="C20" s="203"/>
      <c r="D20" s="203"/>
      <c r="E20" s="203"/>
      <c r="F20" s="203"/>
      <c r="G20" s="3"/>
      <c r="H20" s="137"/>
    </row>
    <row r="21" spans="1:8">
      <c r="A21" s="204"/>
      <c r="B21" s="204"/>
      <c r="C21" s="203"/>
      <c r="D21" s="203"/>
      <c r="E21" s="203"/>
      <c r="F21" s="203"/>
      <c r="G21" s="3"/>
      <c r="H21" s="137"/>
    </row>
    <row r="22" spans="1:8">
      <c r="A22" s="204"/>
      <c r="B22" s="204"/>
      <c r="C22" s="203"/>
      <c r="D22" s="203"/>
      <c r="E22" s="203"/>
      <c r="F22" s="203"/>
      <c r="G22" s="3"/>
      <c r="H22" s="137"/>
    </row>
    <row r="23" spans="1:8">
      <c r="A23" s="204"/>
      <c r="B23" s="204"/>
      <c r="C23" s="203"/>
      <c r="D23" s="203"/>
      <c r="E23" s="203"/>
      <c r="F23" s="203"/>
      <c r="G23" s="3"/>
      <c r="H23" s="137"/>
    </row>
    <row r="24" spans="1:8">
      <c r="A24" s="204"/>
      <c r="B24" s="204"/>
      <c r="C24" s="4"/>
      <c r="D24" s="4"/>
      <c r="E24" s="4"/>
      <c r="F24" s="4"/>
      <c r="G24" s="137"/>
      <c r="H24" s="137"/>
    </row>
    <row r="25" spans="1:8">
      <c r="A25" s="204"/>
      <c r="B25" s="204"/>
      <c r="C25" s="208"/>
      <c r="D25" s="208"/>
      <c r="E25" s="208"/>
      <c r="F25" s="208"/>
    </row>
    <row r="26" spans="1:8">
      <c r="A26" s="204"/>
      <c r="B26" s="209"/>
      <c r="D26" s="209"/>
      <c r="E26" s="209"/>
      <c r="F26" s="209"/>
    </row>
    <row r="27" spans="1:8">
      <c r="A27" s="204"/>
      <c r="B27" s="209"/>
      <c r="D27" s="209"/>
      <c r="E27" s="209"/>
      <c r="F27" s="209"/>
    </row>
    <row r="28" spans="1:8">
      <c r="A28" s="204"/>
      <c r="B28" s="209"/>
      <c r="D28" s="209"/>
      <c r="E28" s="209"/>
      <c r="F28" s="209"/>
    </row>
    <row r="29" spans="1:8">
      <c r="B29" s="209"/>
    </row>
    <row r="34" spans="1:8">
      <c r="A34" s="134"/>
      <c r="B34" s="134"/>
      <c r="C34" s="132"/>
      <c r="D34" s="132"/>
      <c r="E34" s="132"/>
      <c r="F34" s="132"/>
      <c r="G34" s="132"/>
      <c r="H34" s="132"/>
    </row>
    <row r="35" spans="1:8">
      <c r="A35" s="134"/>
      <c r="B35" s="134"/>
      <c r="C35" s="141"/>
      <c r="D35" s="141"/>
      <c r="E35" s="141"/>
      <c r="F35" s="141"/>
      <c r="G35" s="141"/>
      <c r="H35" s="141"/>
    </row>
    <row r="36" spans="1:8">
      <c r="A36" s="134"/>
      <c r="B36" s="134"/>
      <c r="C36" s="210"/>
      <c r="D36" s="210"/>
      <c r="E36" s="210"/>
      <c r="F36" s="210"/>
    </row>
    <row r="37" spans="1:8">
      <c r="A37" s="204"/>
      <c r="B37" s="204"/>
      <c r="C37" s="211"/>
      <c r="D37" s="211"/>
      <c r="E37" s="211"/>
      <c r="F37" s="211"/>
      <c r="G37" s="212"/>
      <c r="H37" s="212"/>
    </row>
    <row r="38" spans="1:8">
      <c r="A38" s="134"/>
      <c r="B38" s="134"/>
      <c r="C38" s="210"/>
      <c r="D38" s="210"/>
      <c r="E38" s="210"/>
      <c r="F38" s="210"/>
      <c r="G38" s="192"/>
      <c r="H38" s="192"/>
    </row>
    <row r="39" spans="1:8">
      <c r="A39" s="134"/>
      <c r="B39" s="134"/>
      <c r="C39" s="192"/>
      <c r="D39" s="192"/>
      <c r="E39" s="192"/>
      <c r="F39" s="192"/>
      <c r="G39" s="192"/>
      <c r="H39" s="192"/>
    </row>
  </sheetData>
  <mergeCells count="3">
    <mergeCell ref="A3:H3"/>
    <mergeCell ref="A4:H4"/>
    <mergeCell ref="A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26"/>
  <sheetViews>
    <sheetView workbookViewId="0">
      <selection activeCell="D29" sqref="D29"/>
    </sheetView>
  </sheetViews>
  <sheetFormatPr defaultColWidth="8.88671875" defaultRowHeight="12.75"/>
  <cols>
    <col min="1" max="1" width="8.88671875" style="192"/>
    <col min="2" max="2" width="23" style="192" bestFit="1" customWidth="1"/>
    <col min="3" max="3" width="1.6640625" style="192" customWidth="1"/>
    <col min="4" max="4" width="18.5546875" style="192" customWidth="1"/>
    <col min="5" max="5" width="1.6640625" style="192" customWidth="1"/>
    <col min="6" max="8" width="13" style="192" customWidth="1"/>
    <col min="9" max="16384" width="8.88671875" style="192"/>
  </cols>
  <sheetData>
    <row r="3" spans="1:10" ht="15" customHeight="1">
      <c r="A3" s="292" t="s">
        <v>391</v>
      </c>
      <c r="B3" s="292"/>
      <c r="C3" s="292"/>
      <c r="D3" s="292"/>
      <c r="E3" s="292"/>
      <c r="F3" s="292"/>
      <c r="G3" s="292"/>
      <c r="H3" s="292"/>
      <c r="I3" s="191"/>
      <c r="J3" s="191"/>
    </row>
    <row r="4" spans="1:10" ht="15" customHeight="1">
      <c r="A4" s="292" t="s">
        <v>392</v>
      </c>
      <c r="B4" s="292"/>
      <c r="C4" s="292"/>
      <c r="D4" s="292"/>
      <c r="E4" s="292"/>
      <c r="F4" s="292"/>
      <c r="G4" s="292"/>
      <c r="H4" s="292"/>
      <c r="I4" s="191"/>
      <c r="J4" s="191"/>
    </row>
    <row r="5" spans="1:10" ht="15" customHeight="1">
      <c r="A5" s="292" t="s">
        <v>2</v>
      </c>
      <c r="B5" s="292"/>
      <c r="C5" s="292"/>
      <c r="D5" s="292"/>
      <c r="E5" s="292"/>
      <c r="F5" s="292"/>
      <c r="G5" s="292"/>
      <c r="H5" s="292"/>
      <c r="I5" s="191"/>
      <c r="J5" s="191"/>
    </row>
    <row r="6" spans="1:10" ht="15" customHeight="1">
      <c r="A6" s="132"/>
      <c r="B6" s="132"/>
      <c r="C6" s="132"/>
      <c r="D6" s="132"/>
      <c r="E6" s="132"/>
      <c r="F6" s="132">
        <v>2024</v>
      </c>
      <c r="G6" s="132">
        <v>2025</v>
      </c>
      <c r="H6" s="132"/>
      <c r="I6" s="191"/>
      <c r="J6" s="191"/>
    </row>
    <row r="7" spans="1:10">
      <c r="B7" s="134" t="s">
        <v>22</v>
      </c>
      <c r="C7" s="134"/>
      <c r="D7" s="134" t="s">
        <v>23</v>
      </c>
      <c r="E7" s="134"/>
      <c r="F7" s="134" t="s">
        <v>393</v>
      </c>
      <c r="G7" s="134" t="s">
        <v>375</v>
      </c>
      <c r="H7" s="134" t="s">
        <v>386</v>
      </c>
    </row>
    <row r="8" spans="1:10">
      <c r="A8" s="134" t="s">
        <v>3</v>
      </c>
    </row>
    <row r="9" spans="1:10">
      <c r="A9" s="193" t="s">
        <v>5</v>
      </c>
      <c r="B9" s="193" t="s">
        <v>26</v>
      </c>
      <c r="C9" s="193"/>
      <c r="D9" s="193" t="s">
        <v>379</v>
      </c>
      <c r="E9" s="193"/>
      <c r="F9" s="194" t="s">
        <v>397</v>
      </c>
      <c r="G9" s="194" t="s">
        <v>398</v>
      </c>
      <c r="H9" s="194" t="s">
        <v>387</v>
      </c>
    </row>
    <row r="10" spans="1:10">
      <c r="A10" s="134"/>
    </row>
    <row r="11" spans="1:10">
      <c r="A11" s="134">
        <f>1+A10</f>
        <v>1</v>
      </c>
      <c r="B11" s="215" t="s">
        <v>395</v>
      </c>
      <c r="C11" s="203"/>
      <c r="D11" s="205" t="s">
        <v>571</v>
      </c>
      <c r="E11" s="203"/>
      <c r="F11" s="7">
        <v>152741606</v>
      </c>
      <c r="G11" s="7">
        <v>165540826</v>
      </c>
      <c r="H11" s="7">
        <v>159141216</v>
      </c>
    </row>
    <row r="12" spans="1:10">
      <c r="A12" s="134">
        <f t="shared" ref="A12:A17" si="0">1+A11</f>
        <v>2</v>
      </c>
      <c r="B12" s="215" t="s">
        <v>394</v>
      </c>
      <c r="F12" s="7"/>
      <c r="G12" s="7"/>
      <c r="H12" s="7">
        <v>0</v>
      </c>
    </row>
    <row r="13" spans="1:10">
      <c r="A13" s="134">
        <f t="shared" si="0"/>
        <v>3</v>
      </c>
      <c r="B13" s="215" t="s">
        <v>374</v>
      </c>
      <c r="D13" s="201" t="s">
        <v>403</v>
      </c>
      <c r="F13" s="7">
        <v>-2508356.54</v>
      </c>
      <c r="G13" s="7">
        <v>-2892782</v>
      </c>
      <c r="H13" s="7">
        <v>-2700569.27</v>
      </c>
    </row>
    <row r="14" spans="1:10">
      <c r="A14" s="134">
        <f t="shared" si="0"/>
        <v>4</v>
      </c>
      <c r="B14" s="216"/>
      <c r="F14" s="7"/>
      <c r="G14" s="7"/>
      <c r="H14" s="7">
        <f>SUM(F14:G14)/2</f>
        <v>0</v>
      </c>
    </row>
    <row r="15" spans="1:10">
      <c r="A15" s="134">
        <f t="shared" si="0"/>
        <v>5</v>
      </c>
      <c r="B15" s="203" t="s">
        <v>396</v>
      </c>
      <c r="D15" s="192" t="s">
        <v>443</v>
      </c>
      <c r="F15" s="9">
        <f>F11-F13-F14</f>
        <v>155249962.53999999</v>
      </c>
      <c r="G15" s="9">
        <f>G11-G13-G14</f>
        <v>168433608</v>
      </c>
      <c r="H15" s="9">
        <f>H11-H13-H14</f>
        <v>161841785.27000001</v>
      </c>
    </row>
    <row r="16" spans="1:10">
      <c r="A16" s="134">
        <f t="shared" si="0"/>
        <v>6</v>
      </c>
      <c r="B16" s="203"/>
      <c r="F16" s="7"/>
      <c r="G16" s="7"/>
      <c r="H16" s="7"/>
    </row>
    <row r="17" spans="1:8">
      <c r="A17" s="134">
        <f t="shared" si="0"/>
        <v>7</v>
      </c>
    </row>
    <row r="18" spans="1:8">
      <c r="A18" s="134">
        <f t="shared" ref="A18:A26" si="1">1+A17</f>
        <v>8</v>
      </c>
      <c r="B18" s="217" t="s">
        <v>458</v>
      </c>
      <c r="C18" s="203"/>
      <c r="E18" s="203"/>
      <c r="F18" s="7"/>
      <c r="G18" s="7"/>
      <c r="H18" s="7"/>
    </row>
    <row r="19" spans="1:8">
      <c r="A19" s="134">
        <f t="shared" si="1"/>
        <v>9</v>
      </c>
      <c r="B19" s="215" t="s">
        <v>400</v>
      </c>
      <c r="D19" s="205" t="s">
        <v>446</v>
      </c>
      <c r="F19" s="218">
        <v>3812287</v>
      </c>
      <c r="G19" s="218">
        <v>4726225</v>
      </c>
      <c r="H19" s="7">
        <v>4269256</v>
      </c>
    </row>
    <row r="20" spans="1:8">
      <c r="A20" s="134">
        <f t="shared" si="1"/>
        <v>10</v>
      </c>
      <c r="B20" s="215" t="s">
        <v>399</v>
      </c>
      <c r="D20" s="205"/>
      <c r="F20" s="8">
        <v>0.21</v>
      </c>
      <c r="G20" s="8">
        <v>0.21</v>
      </c>
      <c r="H20" s="7">
        <v>0.21</v>
      </c>
    </row>
    <row r="21" spans="1:8">
      <c r="A21" s="134">
        <f t="shared" si="1"/>
        <v>11</v>
      </c>
      <c r="B21" s="215"/>
      <c r="D21" s="205"/>
      <c r="F21" s="9">
        <f>F19*F20</f>
        <v>800580.27</v>
      </c>
      <c r="G21" s="9">
        <f>G19*G20</f>
        <v>992507.25</v>
      </c>
      <c r="H21" s="9">
        <f>SUM(F21:G21)/2</f>
        <v>896543.76</v>
      </c>
    </row>
    <row r="22" spans="1:8">
      <c r="A22" s="134">
        <f t="shared" si="1"/>
        <v>12</v>
      </c>
      <c r="B22" s="215" t="s">
        <v>374</v>
      </c>
      <c r="D22" s="201" t="s">
        <v>51</v>
      </c>
      <c r="F22" s="7">
        <v>-876365.55</v>
      </c>
      <c r="G22" s="7">
        <v>-884277</v>
      </c>
      <c r="H22" s="7">
        <f t="shared" ref="H22" si="2">SUM(F22:G22)/2</f>
        <v>-880321.27500000002</v>
      </c>
    </row>
    <row r="23" spans="1:8">
      <c r="A23" s="134">
        <f t="shared" si="1"/>
        <v>13</v>
      </c>
      <c r="B23" s="216"/>
      <c r="F23" s="7"/>
      <c r="G23" s="7"/>
      <c r="H23" s="7">
        <f>SUM(F23:G23)/2</f>
        <v>0</v>
      </c>
    </row>
    <row r="24" spans="1:8">
      <c r="A24" s="134">
        <f t="shared" si="1"/>
        <v>14</v>
      </c>
      <c r="B24" s="203" t="s">
        <v>396</v>
      </c>
      <c r="D24" s="192" t="s">
        <v>402</v>
      </c>
      <c r="F24" s="9">
        <f>SUM(F21:F21)-F22+F23</f>
        <v>1676945.82</v>
      </c>
      <c r="G24" s="9">
        <f>G21-G22</f>
        <v>1876784.25</v>
      </c>
      <c r="H24" s="9">
        <f>SUM(H21:H21)-H22+H23</f>
        <v>1776865.0350000001</v>
      </c>
    </row>
    <row r="25" spans="1:8">
      <c r="A25" s="134">
        <f t="shared" si="1"/>
        <v>15</v>
      </c>
    </row>
    <row r="26" spans="1:8">
      <c r="A26" s="134">
        <f t="shared" si="1"/>
        <v>16</v>
      </c>
    </row>
  </sheetData>
  <mergeCells count="3">
    <mergeCell ref="A3:H3"/>
    <mergeCell ref="A4:H4"/>
    <mergeCell ref="A5: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8273-E26D-4A16-B66A-E341590881AB}">
  <dimension ref="A1:P31"/>
  <sheetViews>
    <sheetView workbookViewId="0">
      <selection activeCell="D29" sqref="D29"/>
    </sheetView>
  </sheetViews>
  <sheetFormatPr defaultColWidth="8.77734375" defaultRowHeight="15"/>
  <cols>
    <col min="1" max="1" width="25.44140625" bestFit="1" customWidth="1"/>
    <col min="2" max="14" width="12.21875" bestFit="1" customWidth="1"/>
    <col min="15" max="15" width="19.109375" bestFit="1" customWidth="1"/>
    <col min="16" max="16" width="13.109375" bestFit="1" customWidth="1"/>
  </cols>
  <sheetData>
    <row r="1" spans="1:16" ht="15.75" thickBot="1">
      <c r="B1" s="219">
        <v>45627</v>
      </c>
      <c r="C1" s="219">
        <v>45658</v>
      </c>
      <c r="D1" s="219">
        <v>45689</v>
      </c>
      <c r="E1" s="219">
        <v>45717</v>
      </c>
      <c r="F1" s="219">
        <v>45748</v>
      </c>
      <c r="G1" s="219">
        <v>45778</v>
      </c>
      <c r="H1" s="219">
        <v>45809</v>
      </c>
      <c r="I1" s="219">
        <v>45839</v>
      </c>
      <c r="J1" s="219">
        <v>45870</v>
      </c>
      <c r="K1" s="219">
        <v>45901</v>
      </c>
      <c r="L1" s="219">
        <v>45931</v>
      </c>
      <c r="M1" s="219">
        <v>45962</v>
      </c>
      <c r="N1" s="219">
        <v>45992</v>
      </c>
    </row>
    <row r="2" spans="1:16" ht="15.75">
      <c r="A2" s="220" t="s">
        <v>561</v>
      </c>
      <c r="B2" s="221"/>
      <c r="C2" s="221"/>
      <c r="D2" s="221"/>
      <c r="E2" s="221"/>
      <c r="F2" s="221"/>
      <c r="G2" s="221"/>
      <c r="H2" s="221"/>
      <c r="I2" s="221"/>
      <c r="J2" s="221"/>
      <c r="K2" s="221"/>
      <c r="L2" s="221"/>
      <c r="M2" s="221"/>
      <c r="N2" s="222"/>
    </row>
    <row r="3" spans="1:16">
      <c r="A3" s="223" t="s">
        <v>562</v>
      </c>
      <c r="B3" s="39">
        <v>181963879.92309201</v>
      </c>
      <c r="C3" s="39">
        <v>186804756.19999996</v>
      </c>
      <c r="D3" s="39">
        <v>187478724.23999995</v>
      </c>
      <c r="E3" s="39">
        <v>184436199.51111209</v>
      </c>
      <c r="F3" s="39">
        <v>189396656.19999999</v>
      </c>
      <c r="G3" s="39">
        <v>190308115.31000003</v>
      </c>
      <c r="H3" s="39">
        <v>187465957.36366868</v>
      </c>
      <c r="I3" s="39">
        <v>192639478.67000002</v>
      </c>
      <c r="J3" s="39">
        <v>193805785.89000002</v>
      </c>
      <c r="K3" s="39">
        <v>190370876.16774699</v>
      </c>
      <c r="L3" s="39">
        <v>195643094.68000004</v>
      </c>
      <c r="M3" s="39">
        <v>196790136.56999999</v>
      </c>
      <c r="N3" s="224">
        <v>193687354.79250705</v>
      </c>
      <c r="O3" s="39"/>
      <c r="P3" s="225"/>
    </row>
    <row r="4" spans="1:16">
      <c r="A4" s="223" t="s">
        <v>563</v>
      </c>
      <c r="B4" s="39">
        <v>34486091.249999993</v>
      </c>
      <c r="C4" s="39">
        <v>34686876.400000006</v>
      </c>
      <c r="D4" s="39">
        <v>34283339.999999993</v>
      </c>
      <c r="E4" s="39">
        <v>34108930.149999999</v>
      </c>
      <c r="F4" s="39">
        <v>34397860.809999995</v>
      </c>
      <c r="G4" s="39">
        <v>34593967.800000004</v>
      </c>
      <c r="H4" s="39">
        <v>33941026.010000005</v>
      </c>
      <c r="I4" s="39">
        <v>34241858.779999986</v>
      </c>
      <c r="J4" s="39">
        <v>34164776.090000004</v>
      </c>
      <c r="K4" s="39">
        <v>34361118.950000003</v>
      </c>
      <c r="L4" s="39">
        <v>34695902.450000003</v>
      </c>
      <c r="M4" s="39">
        <v>34496688.010000005</v>
      </c>
      <c r="N4" s="224">
        <v>34797063.61999999</v>
      </c>
      <c r="O4" s="39"/>
      <c r="P4" s="225"/>
    </row>
    <row r="5" spans="1:16">
      <c r="A5" s="223" t="s">
        <v>564</v>
      </c>
      <c r="B5" s="39">
        <v>0</v>
      </c>
      <c r="C5" s="39">
        <v>0</v>
      </c>
      <c r="D5" s="39">
        <v>0</v>
      </c>
      <c r="E5" s="39">
        <v>0</v>
      </c>
      <c r="F5" s="39">
        <v>0</v>
      </c>
      <c r="G5" s="39">
        <v>0</v>
      </c>
      <c r="H5" s="39">
        <v>0</v>
      </c>
      <c r="I5" s="39">
        <v>0</v>
      </c>
      <c r="J5" s="39">
        <v>0</v>
      </c>
      <c r="K5" s="39">
        <v>0</v>
      </c>
      <c r="L5" s="39">
        <v>0</v>
      </c>
      <c r="M5" s="39">
        <v>1354.77</v>
      </c>
      <c r="N5" s="224">
        <v>2931.92</v>
      </c>
      <c r="O5" s="39"/>
      <c r="P5" s="225"/>
    </row>
    <row r="6" spans="1:16">
      <c r="A6" s="223" t="s">
        <v>565</v>
      </c>
      <c r="B6" s="39">
        <v>83694881.129999995</v>
      </c>
      <c r="C6" s="39">
        <v>75858369.789999992</v>
      </c>
      <c r="D6" s="39">
        <v>76278847.480000004</v>
      </c>
      <c r="E6" s="39">
        <v>76775476.139999986</v>
      </c>
      <c r="F6" s="39">
        <v>77272129.030000001</v>
      </c>
      <c r="G6" s="39">
        <v>77768960.709999993</v>
      </c>
      <c r="H6" s="39">
        <v>78158948.759999976</v>
      </c>
      <c r="I6" s="39">
        <v>78666578.939999983</v>
      </c>
      <c r="J6" s="39">
        <v>79163092.709999964</v>
      </c>
      <c r="K6" s="39">
        <v>79477730.949999988</v>
      </c>
      <c r="L6" s="39">
        <v>79954537.959999979</v>
      </c>
      <c r="M6" s="39">
        <v>80454509.25999999</v>
      </c>
      <c r="N6" s="224">
        <v>76953829.710000008</v>
      </c>
      <c r="O6" s="39"/>
      <c r="P6" s="225"/>
    </row>
    <row r="7" spans="1:16">
      <c r="A7" s="223" t="s">
        <v>566</v>
      </c>
      <c r="B7" s="39">
        <v>182272207.07000002</v>
      </c>
      <c r="C7" s="39">
        <v>182716683.57000002</v>
      </c>
      <c r="D7" s="39">
        <v>183826855.03000003</v>
      </c>
      <c r="E7" s="39">
        <v>184450234.71000004</v>
      </c>
      <c r="F7" s="39">
        <v>185567326.60999998</v>
      </c>
      <c r="G7" s="39">
        <v>186678003.86000001</v>
      </c>
      <c r="H7" s="39">
        <v>183698983.32000002</v>
      </c>
      <c r="I7" s="39">
        <v>188573740.81000003</v>
      </c>
      <c r="J7" s="39">
        <v>189582366.18000007</v>
      </c>
      <c r="K7" s="39">
        <v>185875893.45999995</v>
      </c>
      <c r="L7" s="39">
        <v>187865273.89000005</v>
      </c>
      <c r="M7" s="39">
        <v>188983094.55000001</v>
      </c>
      <c r="N7" s="224">
        <v>185873721.57000002</v>
      </c>
      <c r="O7" s="39"/>
      <c r="P7" s="225"/>
    </row>
    <row r="8" spans="1:16">
      <c r="A8" s="223" t="s">
        <v>567</v>
      </c>
      <c r="B8" s="39">
        <v>50271466.990000002</v>
      </c>
      <c r="C8" s="39">
        <v>50846616.800000004</v>
      </c>
      <c r="D8" s="39">
        <v>51377420.31000001</v>
      </c>
      <c r="E8" s="39">
        <v>51823874.82</v>
      </c>
      <c r="F8" s="39">
        <v>52447461.789999999</v>
      </c>
      <c r="G8" s="39">
        <v>53010932.630000003</v>
      </c>
      <c r="H8" s="39">
        <v>53509766.030000009</v>
      </c>
      <c r="I8" s="39">
        <v>53909076.259999998</v>
      </c>
      <c r="J8" s="39">
        <v>54478131.599999994</v>
      </c>
      <c r="K8" s="39">
        <v>55038253.859999999</v>
      </c>
      <c r="L8" s="39">
        <v>55616524.460000001</v>
      </c>
      <c r="M8" s="39">
        <v>56188885.229999997</v>
      </c>
      <c r="N8" s="224">
        <v>55322247.859999999</v>
      </c>
      <c r="O8" s="39"/>
      <c r="P8" s="225"/>
    </row>
    <row r="9" spans="1:16">
      <c r="A9" s="223" t="s">
        <v>568</v>
      </c>
      <c r="B9" s="226">
        <v>0</v>
      </c>
      <c r="C9" s="226">
        <v>8428304.9399999995</v>
      </c>
      <c r="D9" s="226">
        <v>8678263.0999999996</v>
      </c>
      <c r="E9" s="226">
        <v>8845826.7999999989</v>
      </c>
      <c r="F9" s="226">
        <v>9014544.8900000006</v>
      </c>
      <c r="G9" s="226">
        <v>9184468.620000001</v>
      </c>
      <c r="H9" s="226">
        <v>8807403.4800000023</v>
      </c>
      <c r="I9" s="226">
        <v>9525836.4900000002</v>
      </c>
      <c r="J9" s="226">
        <v>9695811.4699999988</v>
      </c>
      <c r="K9" s="226">
        <v>9317328.4299999978</v>
      </c>
      <c r="L9" s="226">
        <v>10035761.440000001</v>
      </c>
      <c r="M9" s="226">
        <v>10205749.74</v>
      </c>
      <c r="N9" s="227">
        <v>9825607.8000000007</v>
      </c>
      <c r="O9" s="39"/>
      <c r="P9" s="225"/>
    </row>
    <row r="10" spans="1:16">
      <c r="A10" s="228" t="s">
        <v>365</v>
      </c>
      <c r="B10" s="226">
        <v>2816174.7300000004</v>
      </c>
      <c r="C10" s="226">
        <v>3271300.75</v>
      </c>
      <c r="D10" s="226">
        <v>3345630.87</v>
      </c>
      <c r="E10" s="226">
        <v>3419922.76</v>
      </c>
      <c r="F10" s="226">
        <v>3443466.98</v>
      </c>
      <c r="G10" s="226">
        <v>3522493.7</v>
      </c>
      <c r="H10" s="226">
        <v>3531208.37</v>
      </c>
      <c r="I10" s="226">
        <v>3614448.8499999996</v>
      </c>
      <c r="J10" s="226">
        <v>3697801.5100000002</v>
      </c>
      <c r="K10" s="226">
        <v>3782438.8500000006</v>
      </c>
      <c r="L10" s="226">
        <v>3869064.2300000004</v>
      </c>
      <c r="M10" s="226">
        <v>3967197.01</v>
      </c>
      <c r="N10" s="227">
        <v>3610612.7399999998</v>
      </c>
      <c r="O10" s="39"/>
      <c r="P10" s="225"/>
    </row>
    <row r="11" spans="1:16">
      <c r="A11" s="223"/>
      <c r="B11" s="229">
        <v>535504701.09309208</v>
      </c>
      <c r="C11" s="229">
        <v>542612908.45000005</v>
      </c>
      <c r="D11" s="229">
        <v>545269081.02999997</v>
      </c>
      <c r="E11" s="229">
        <v>543860464.89111209</v>
      </c>
      <c r="F11" s="229">
        <v>551539446.30999994</v>
      </c>
      <c r="G11" s="229">
        <v>555066942.63000011</v>
      </c>
      <c r="H11" s="229">
        <v>549113293.33366871</v>
      </c>
      <c r="I11" s="229">
        <v>561171018.80000007</v>
      </c>
      <c r="J11" s="229">
        <v>564587765.45000005</v>
      </c>
      <c r="K11" s="229">
        <v>558223640.6677469</v>
      </c>
      <c r="L11" s="229">
        <v>567680159.11000013</v>
      </c>
      <c r="M11" s="229">
        <v>571087615.13999999</v>
      </c>
      <c r="N11" s="230">
        <v>560073370.01250708</v>
      </c>
      <c r="O11" s="225"/>
      <c r="P11" s="225"/>
    </row>
    <row r="12" spans="1:16">
      <c r="A12" s="231"/>
      <c r="N12" s="232"/>
      <c r="O12" s="225"/>
      <c r="P12" s="225"/>
    </row>
    <row r="13" spans="1:16">
      <c r="A13" s="233" t="s">
        <v>448</v>
      </c>
      <c r="N13" s="232"/>
    </row>
    <row r="14" spans="1:16">
      <c r="A14" s="228" t="s">
        <v>562</v>
      </c>
      <c r="B14" s="39">
        <v>0</v>
      </c>
      <c r="C14" s="39">
        <v>0</v>
      </c>
      <c r="D14" s="39">
        <v>0</v>
      </c>
      <c r="E14" s="39">
        <v>0</v>
      </c>
      <c r="F14" s="39">
        <v>0</v>
      </c>
      <c r="G14" s="39">
        <v>0</v>
      </c>
      <c r="H14" s="39">
        <v>0</v>
      </c>
      <c r="I14" s="39">
        <v>0</v>
      </c>
      <c r="J14" s="39">
        <v>0</v>
      </c>
      <c r="K14" s="39">
        <v>0</v>
      </c>
      <c r="L14" s="39">
        <v>0</v>
      </c>
      <c r="M14" s="39">
        <v>0</v>
      </c>
      <c r="N14" s="224">
        <v>0</v>
      </c>
    </row>
    <row r="15" spans="1:16">
      <c r="A15" s="228" t="s">
        <v>563</v>
      </c>
      <c r="B15" s="39">
        <v>32192202.877837103</v>
      </c>
      <c r="C15" s="39">
        <v>32561371.830230448</v>
      </c>
      <c r="D15" s="39">
        <v>32932726.717973195</v>
      </c>
      <c r="E15" s="39">
        <v>33301446.224717509</v>
      </c>
      <c r="F15" s="39">
        <v>33669233.79573147</v>
      </c>
      <c r="G15" s="39">
        <v>34040506.917159684</v>
      </c>
      <c r="H15" s="39">
        <v>34358240.073614441</v>
      </c>
      <c r="I15" s="39">
        <v>34729775.570333004</v>
      </c>
      <c r="J15" s="39">
        <v>35097130.959055565</v>
      </c>
      <c r="K15" s="39">
        <v>35470924.175864428</v>
      </c>
      <c r="L15" s="39">
        <v>35852169.979700103</v>
      </c>
      <c r="M15" s="39">
        <v>36228249.890008517</v>
      </c>
      <c r="N15" s="224">
        <v>36610315.061254144</v>
      </c>
    </row>
    <row r="16" spans="1:16">
      <c r="A16" s="228" t="s">
        <v>564</v>
      </c>
      <c r="B16" s="39">
        <v>0</v>
      </c>
      <c r="C16" s="39">
        <v>0</v>
      </c>
      <c r="D16" s="39">
        <v>0</v>
      </c>
      <c r="E16" s="39">
        <v>0</v>
      </c>
      <c r="F16" s="39">
        <v>0</v>
      </c>
      <c r="G16" s="39">
        <v>0</v>
      </c>
      <c r="H16" s="39">
        <v>0</v>
      </c>
      <c r="I16" s="39">
        <v>0</v>
      </c>
      <c r="J16" s="39">
        <v>0</v>
      </c>
      <c r="K16" s="39">
        <v>0</v>
      </c>
      <c r="L16" s="39">
        <v>0</v>
      </c>
      <c r="M16" s="39">
        <v>0</v>
      </c>
      <c r="N16" s="224">
        <v>0</v>
      </c>
    </row>
    <row r="17" spans="1:14">
      <c r="A17" s="228" t="s">
        <v>565</v>
      </c>
      <c r="B17" s="39">
        <v>0</v>
      </c>
      <c r="C17" s="39">
        <v>0</v>
      </c>
      <c r="D17" s="39">
        <v>0</v>
      </c>
      <c r="E17" s="39">
        <v>0</v>
      </c>
      <c r="F17" s="39">
        <v>0</v>
      </c>
      <c r="G17" s="39">
        <v>0</v>
      </c>
      <c r="H17" s="39">
        <v>0</v>
      </c>
      <c r="I17" s="39">
        <v>0</v>
      </c>
      <c r="J17" s="39">
        <v>0</v>
      </c>
      <c r="K17" s="39">
        <v>0</v>
      </c>
      <c r="L17" s="39">
        <v>0</v>
      </c>
      <c r="M17" s="39">
        <v>0</v>
      </c>
      <c r="N17" s="224">
        <v>0</v>
      </c>
    </row>
    <row r="18" spans="1:14">
      <c r="A18" s="228" t="s">
        <v>566</v>
      </c>
      <c r="B18" s="39">
        <v>0</v>
      </c>
      <c r="C18" s="39">
        <v>0</v>
      </c>
      <c r="D18" s="39">
        <v>0</v>
      </c>
      <c r="E18" s="39">
        <v>0</v>
      </c>
      <c r="F18" s="39">
        <v>0</v>
      </c>
      <c r="G18" s="39">
        <v>0</v>
      </c>
      <c r="H18" s="39">
        <v>0</v>
      </c>
      <c r="I18" s="39">
        <v>0</v>
      </c>
      <c r="J18" s="39">
        <v>0</v>
      </c>
      <c r="K18" s="39">
        <v>0</v>
      </c>
      <c r="L18" s="39">
        <v>0</v>
      </c>
      <c r="M18" s="39">
        <v>0</v>
      </c>
      <c r="N18" s="224">
        <v>0</v>
      </c>
    </row>
    <row r="19" spans="1:14">
      <c r="A19" s="228" t="s">
        <v>567</v>
      </c>
      <c r="B19" s="39">
        <v>409104.99621455243</v>
      </c>
      <c r="C19" s="39">
        <v>379862.6070399647</v>
      </c>
      <c r="D19" s="39">
        <v>349972.30464488477</v>
      </c>
      <c r="E19" s="39">
        <v>320099.95501730277</v>
      </c>
      <c r="F19" s="39">
        <v>290273.31741680013</v>
      </c>
      <c r="G19" s="39">
        <v>260488.92106738524</v>
      </c>
      <c r="H19" s="39">
        <v>230695.90355980358</v>
      </c>
      <c r="I19" s="39">
        <v>200850.21541021852</v>
      </c>
      <c r="J19" s="39">
        <v>170985.78896138654</v>
      </c>
      <c r="K19" s="39">
        <v>141148.14946522153</v>
      </c>
      <c r="L19" s="39">
        <v>111209.49591246704</v>
      </c>
      <c r="M19" s="39">
        <v>81154.259494967991</v>
      </c>
      <c r="N19" s="224">
        <v>51173.566073709699</v>
      </c>
    </row>
    <row r="20" spans="1:14">
      <c r="A20" s="228" t="s">
        <v>568</v>
      </c>
      <c r="B20" s="39">
        <v>0</v>
      </c>
      <c r="C20" s="39">
        <v>0</v>
      </c>
      <c r="D20" s="39">
        <v>0</v>
      </c>
      <c r="E20" s="39">
        <v>0</v>
      </c>
      <c r="F20" s="39">
        <v>0</v>
      </c>
      <c r="G20" s="39">
        <v>0</v>
      </c>
      <c r="H20" s="39">
        <v>0</v>
      </c>
      <c r="I20" s="39">
        <v>0</v>
      </c>
      <c r="J20" s="39">
        <v>0</v>
      </c>
      <c r="K20" s="39">
        <v>0</v>
      </c>
      <c r="L20" s="39">
        <v>0</v>
      </c>
      <c r="M20" s="39">
        <v>0</v>
      </c>
      <c r="N20" s="224">
        <v>0</v>
      </c>
    </row>
    <row r="21" spans="1:14">
      <c r="A21" s="228" t="s">
        <v>365</v>
      </c>
      <c r="B21" s="39">
        <v>-347718.67213066621</v>
      </c>
      <c r="C21" s="39">
        <v>-341450.23004412442</v>
      </c>
      <c r="D21" s="39">
        <v>-371135.47037629085</v>
      </c>
      <c r="E21" s="39">
        <v>-400815.66450470762</v>
      </c>
      <c r="F21" s="39">
        <v>-430389.38746137422</v>
      </c>
      <c r="G21" s="39">
        <v>-460218.2345300407</v>
      </c>
      <c r="H21" s="39">
        <v>-438510.66931195738</v>
      </c>
      <c r="I21" s="39">
        <v>-473250.72409387404</v>
      </c>
      <c r="J21" s="39">
        <v>-508005.57209179061</v>
      </c>
      <c r="K21" s="39">
        <v>-542886.88242145721</v>
      </c>
      <c r="L21" s="39">
        <v>-577530.14187679067</v>
      </c>
      <c r="M21" s="39">
        <v>-613201.76991320704</v>
      </c>
      <c r="N21" s="224">
        <v>-651112.63095545722</v>
      </c>
    </row>
    <row r="22" spans="1:14">
      <c r="A22" s="234"/>
      <c r="N22" s="232"/>
    </row>
    <row r="23" spans="1:14">
      <c r="A23" s="223" t="s">
        <v>562</v>
      </c>
      <c r="B23" s="226">
        <v>181963879.92309201</v>
      </c>
      <c r="C23" s="226">
        <v>186804756.19999996</v>
      </c>
      <c r="D23" s="226">
        <v>187478724.23999995</v>
      </c>
      <c r="E23" s="226">
        <v>184436199.51111209</v>
      </c>
      <c r="F23" s="226">
        <v>189396656.19999999</v>
      </c>
      <c r="G23" s="226">
        <v>190308115.31000003</v>
      </c>
      <c r="H23" s="226">
        <v>187465957.36366868</v>
      </c>
      <c r="I23" s="226">
        <v>192639478.67000002</v>
      </c>
      <c r="J23" s="226">
        <v>193805785.89000002</v>
      </c>
      <c r="K23" s="226">
        <v>190370876.16774699</v>
      </c>
      <c r="L23" s="226">
        <v>195643094.68000004</v>
      </c>
      <c r="M23" s="226">
        <v>196790136.56999999</v>
      </c>
      <c r="N23" s="227">
        <v>193687354.79250705</v>
      </c>
    </row>
    <row r="24" spans="1:14">
      <c r="A24" s="223" t="s">
        <v>563</v>
      </c>
      <c r="B24" s="226">
        <v>66678294.127837092</v>
      </c>
      <c r="C24" s="226">
        <v>67248248.230230451</v>
      </c>
      <c r="D24" s="226">
        <v>67216066.717973188</v>
      </c>
      <c r="E24" s="226">
        <v>67410376.374717504</v>
      </c>
      <c r="F24" s="226">
        <v>68067094.605731457</v>
      </c>
      <c r="G24" s="226">
        <v>68634474.717159688</v>
      </c>
      <c r="H24" s="226">
        <v>68299266.083614439</v>
      </c>
      <c r="I24" s="226">
        <v>68971634.35033299</v>
      </c>
      <c r="J24" s="226">
        <v>69261907.049055576</v>
      </c>
      <c r="K24" s="226">
        <v>69832043.125864431</v>
      </c>
      <c r="L24" s="226">
        <v>70548072.429700106</v>
      </c>
      <c r="M24" s="226">
        <v>70724937.900008529</v>
      </c>
      <c r="N24" s="227">
        <v>71407378.681254134</v>
      </c>
    </row>
    <row r="25" spans="1:14">
      <c r="A25" s="223" t="s">
        <v>564</v>
      </c>
      <c r="B25" s="226">
        <v>0</v>
      </c>
      <c r="C25" s="226">
        <v>0</v>
      </c>
      <c r="D25" s="226">
        <v>0</v>
      </c>
      <c r="E25" s="226">
        <v>0</v>
      </c>
      <c r="F25" s="226">
        <v>0</v>
      </c>
      <c r="G25" s="226">
        <v>0</v>
      </c>
      <c r="H25" s="226">
        <v>0</v>
      </c>
      <c r="I25" s="226">
        <v>0</v>
      </c>
      <c r="J25" s="226">
        <v>0</v>
      </c>
      <c r="K25" s="226">
        <v>0</v>
      </c>
      <c r="L25" s="226">
        <v>0</v>
      </c>
      <c r="M25" s="226">
        <v>1354.77</v>
      </c>
      <c r="N25" s="227">
        <v>2931.92</v>
      </c>
    </row>
    <row r="26" spans="1:14">
      <c r="A26" s="223" t="s">
        <v>565</v>
      </c>
      <c r="B26" s="226">
        <v>83694881.129999995</v>
      </c>
      <c r="C26" s="226">
        <v>75858369.789999992</v>
      </c>
      <c r="D26" s="226">
        <v>76278847.480000004</v>
      </c>
      <c r="E26" s="226">
        <v>76775476.139999986</v>
      </c>
      <c r="F26" s="226">
        <v>77272129.030000001</v>
      </c>
      <c r="G26" s="226">
        <v>77768960.709999993</v>
      </c>
      <c r="H26" s="226">
        <v>78158948.759999976</v>
      </c>
      <c r="I26" s="226">
        <v>78666578.939999983</v>
      </c>
      <c r="J26" s="226">
        <v>79163092.709999964</v>
      </c>
      <c r="K26" s="226">
        <v>79477730.949999988</v>
      </c>
      <c r="L26" s="226">
        <v>79954537.959999979</v>
      </c>
      <c r="M26" s="226">
        <v>80454509.25999999</v>
      </c>
      <c r="N26" s="227">
        <v>76953829.710000008</v>
      </c>
    </row>
    <row r="27" spans="1:14">
      <c r="A27" s="223" t="s">
        <v>566</v>
      </c>
      <c r="B27" s="226">
        <v>182272207.07000002</v>
      </c>
      <c r="C27" s="226">
        <v>182716683.57000002</v>
      </c>
      <c r="D27" s="226">
        <v>183826855.03000003</v>
      </c>
      <c r="E27" s="226">
        <v>184450234.71000004</v>
      </c>
      <c r="F27" s="226">
        <v>185567326.60999998</v>
      </c>
      <c r="G27" s="226">
        <v>186678003.86000001</v>
      </c>
      <c r="H27" s="226">
        <v>183698983.32000002</v>
      </c>
      <c r="I27" s="226">
        <v>188573740.81000003</v>
      </c>
      <c r="J27" s="226">
        <v>189582366.18000007</v>
      </c>
      <c r="K27" s="226">
        <v>185875893.45999995</v>
      </c>
      <c r="L27" s="226">
        <v>187865273.89000005</v>
      </c>
      <c r="M27" s="226">
        <v>188983094.55000001</v>
      </c>
      <c r="N27" s="227">
        <v>185873721.57000002</v>
      </c>
    </row>
    <row r="28" spans="1:14">
      <c r="A28" s="223" t="s">
        <v>567</v>
      </c>
      <c r="B28" s="226">
        <v>50680571.986214556</v>
      </c>
      <c r="C28" s="226">
        <v>51226479.40703997</v>
      </c>
      <c r="D28" s="226">
        <v>51727392.614644893</v>
      </c>
      <c r="E28" s="226">
        <v>52143974.775017306</v>
      </c>
      <c r="F28" s="226">
        <v>52737735.107416801</v>
      </c>
      <c r="G28" s="226">
        <v>53271421.55106739</v>
      </c>
      <c r="H28" s="226">
        <v>53740461.933559813</v>
      </c>
      <c r="I28" s="226">
        <v>54109926.475410216</v>
      </c>
      <c r="J28" s="226">
        <v>54649117.388961382</v>
      </c>
      <c r="K28" s="226">
        <v>55179402.009465218</v>
      </c>
      <c r="L28" s="226">
        <v>55727733.955912471</v>
      </c>
      <c r="M28" s="226">
        <v>56270039.489494964</v>
      </c>
      <c r="N28" s="227">
        <v>55373421.426073708</v>
      </c>
    </row>
    <row r="29" spans="1:14">
      <c r="A29" s="223" t="s">
        <v>568</v>
      </c>
      <c r="B29" s="226">
        <v>0</v>
      </c>
      <c r="C29" s="226">
        <v>8428304.9399999995</v>
      </c>
      <c r="D29" s="226">
        <v>8678263.0999999996</v>
      </c>
      <c r="E29" s="226">
        <v>8845826.7999999989</v>
      </c>
      <c r="F29" s="226">
        <v>9014544.8900000006</v>
      </c>
      <c r="G29" s="226">
        <v>9184468.620000001</v>
      </c>
      <c r="H29" s="226">
        <v>8807403.4800000023</v>
      </c>
      <c r="I29" s="226">
        <v>9525836.4900000002</v>
      </c>
      <c r="J29" s="226">
        <v>9695811.4699999988</v>
      </c>
      <c r="K29" s="226">
        <v>9317328.4299999978</v>
      </c>
      <c r="L29" s="226">
        <v>10035761.440000001</v>
      </c>
      <c r="M29" s="226">
        <v>10205749.74</v>
      </c>
      <c r="N29" s="227">
        <v>9825607.8000000007</v>
      </c>
    </row>
    <row r="30" spans="1:14">
      <c r="A30" s="223" t="s">
        <v>569</v>
      </c>
      <c r="B30" s="226">
        <v>2468456.0578693342</v>
      </c>
      <c r="C30" s="226">
        <v>2929850.5199558754</v>
      </c>
      <c r="D30" s="226">
        <v>2974495.3996237093</v>
      </c>
      <c r="E30" s="226">
        <v>3019107.095495292</v>
      </c>
      <c r="F30" s="226">
        <v>3013077.5925386259</v>
      </c>
      <c r="G30" s="226">
        <v>3062275.4654699597</v>
      </c>
      <c r="H30" s="226">
        <v>3092697.7006880427</v>
      </c>
      <c r="I30" s="226">
        <v>3141198.1259061256</v>
      </c>
      <c r="J30" s="226">
        <v>3189795.9379082099</v>
      </c>
      <c r="K30" s="226">
        <v>3239551.9675785434</v>
      </c>
      <c r="L30" s="226">
        <v>3291534.0881232098</v>
      </c>
      <c r="M30" s="226">
        <v>3353995.240086793</v>
      </c>
      <c r="N30" s="227">
        <v>2959500.1090445425</v>
      </c>
    </row>
    <row r="31" spans="1:14" ht="16.5" thickBot="1">
      <c r="A31" s="235" t="s">
        <v>570</v>
      </c>
      <c r="B31" s="236">
        <v>567758290.29501295</v>
      </c>
      <c r="C31" s="236">
        <v>575212692.65722632</v>
      </c>
      <c r="D31" s="236">
        <v>578180644.58224189</v>
      </c>
      <c r="E31" s="236">
        <v>577081195.40634215</v>
      </c>
      <c r="F31" s="236">
        <v>585068564.03568673</v>
      </c>
      <c r="G31" s="236">
        <v>588907720.23369706</v>
      </c>
      <c r="H31" s="236">
        <v>583263718.64153087</v>
      </c>
      <c r="I31" s="236">
        <v>595628393.86164939</v>
      </c>
      <c r="J31" s="236">
        <v>599347876.62592518</v>
      </c>
      <c r="K31" s="236">
        <v>593292826.11065507</v>
      </c>
      <c r="L31" s="236">
        <v>603066008.44373596</v>
      </c>
      <c r="M31" s="236">
        <v>606783817.51959026</v>
      </c>
      <c r="N31" s="237">
        <v>596083746.00887942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093573961164F905C45F61A1D6B65" ma:contentTypeVersion="3" ma:contentTypeDescription="Create a new document." ma:contentTypeScope="" ma:versionID="37bf1688a73fe7335e4608406854c1f9">
  <xsd:schema xmlns:xsd="http://www.w3.org/2001/XMLSchema" xmlns:xs="http://www.w3.org/2001/XMLSchema" xmlns:p="http://schemas.microsoft.com/office/2006/metadata/properties" xmlns:ns2="65f921e4-52a3-4603-ab85-2f3cbf5b10db" targetNamespace="http://schemas.microsoft.com/office/2006/metadata/properties" ma:root="true" ma:fieldsID="bf82b0d7d22853b9e5a4c9b4a7a06d6d" ns2:_="">
    <xsd:import namespace="65f921e4-52a3-4603-ab85-2f3cbf5b10d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f921e4-52a3-4603-ab85-2f3cbf5b10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CAF16-8A04-4192-8817-5C25936CE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f921e4-52a3-4603-ab85-2f3cbf5b10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D7AE4-9CB4-493C-83EA-7BA7C2D9864F}">
  <ds:schemaRef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5f921e4-52a3-4603-ab85-2f3cbf5b10d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D577874-669B-46C8-994B-EC20C6B28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Cost of Service References</vt:lpstr>
      <vt:lpstr>Capital True up References</vt:lpstr>
      <vt:lpstr>BHP WP1 A&amp;G</vt:lpstr>
      <vt:lpstr>BHP WP4 Transmission Assets</vt:lpstr>
      <vt:lpstr>BHP WP9 Accum Depr</vt:lpstr>
      <vt:lpstr>BHP WP10 Plant in Service</vt:lpstr>
      <vt:lpstr>BHP WP11 Property Tax Expense</vt:lpstr>
      <vt:lpstr>BHP WP12 ADIT</vt:lpstr>
      <vt:lpstr>BHP WP13 Accum Reserve</vt:lpstr>
      <vt:lpstr>EDIT-DDIT</vt:lpstr>
      <vt:lpstr>'BHP WP1 A&amp;G'!Print_Area</vt:lpstr>
      <vt:lpstr>'BHP WP10 Plant in Service'!Print_Area</vt:lpstr>
      <vt:lpstr>'BHP WP4 Transmission Assets'!Print_Area</vt:lpstr>
      <vt:lpstr>'BHP WP9 Accum Depr'!Print_Area</vt:lpstr>
      <vt:lpstr>'Capital True up References'!Print_Area</vt:lpstr>
      <vt:lpstr>'EDIT-DDIT'!Print_Area</vt:lpstr>
    </vt:vector>
  </TitlesOfParts>
  <Company>BHC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Bisgaard, Debra</dc:creator>
  <cp:lastModifiedBy>Mack, Lori</cp:lastModifiedBy>
  <cp:lastPrinted>2016-05-31T15:34:06Z</cp:lastPrinted>
  <dcterms:created xsi:type="dcterms:W3CDTF">2015-05-28T18:39:45Z</dcterms:created>
  <dcterms:modified xsi:type="dcterms:W3CDTF">2026-05-29T17:53:38Z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0x01010069B093573961164F905C45F61A1D6B65</vt:lpwstr>
  </property>
</Properties>
</file>