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5\Workpapers\"/>
    </mc:Choice>
  </mc:AlternateContent>
  <xr:revisionPtr revIDLastSave="0" documentId="8_{7A07980E-210B-4BF1-9202-C59EFC4A5C30}" xr6:coauthVersionLast="47" xr6:coauthVersionMax="47" xr10:uidLastSave="{00000000-0000-0000-0000-000000000000}"/>
  <bookViews>
    <workbookView xWindow="28680" yWindow="-11190" windowWidth="29040" windowHeight="15720" xr2:uid="{C02CC72A-4E01-467A-BA00-F093B406545E}"/>
  </bookViews>
  <sheets>
    <sheet name="Cost of Long Term Debt" sheetId="1" r:id="rId1"/>
  </sheets>
  <externalReferences>
    <externalReference r:id="rId2"/>
  </externalReferences>
  <definedNames>
    <definedName name="__123Graph_A" localSheetId="0" hidden="1">#REF!</definedName>
    <definedName name="__123Graph_A" hidden="1">#REF!</definedName>
    <definedName name="__123Graph_A1991" localSheetId="0" hidden="1">#REF!</definedName>
    <definedName name="__123Graph_A1991" hidden="1">#REF!</definedName>
    <definedName name="__123Graph_A1992" localSheetId="0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" hidden="1">#REF!</definedName>
    <definedName name="__123Graph_CBAR" hidden="1">#REF!</definedName>
    <definedName name="__123Graph_D" hidden="1">#REF!</definedName>
    <definedName name="__123Graph_DBAR" hidden="1">#REF!</definedName>
    <definedName name="__123Graph_E" hidden="1">#REF!</definedName>
    <definedName name="__123Graph_EBAR" hidden="1">#REF!</definedName>
    <definedName name="__123Graph_F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localSheetId="0" hidden="1">{"assumptions",#N/A,FALSE,"Scenario 1";"valuation",#N/A,FALSE,"Scenario 1"}</definedName>
    <definedName name="__tet12" hidden="1">{"assumptions",#N/A,FALSE,"Scenario 1";"valuation",#N/A,FALSE,"Scenario 1"}</definedName>
    <definedName name="__tet5" localSheetId="0" hidden="1">{"assumptions",#N/A,FALSE,"Scenario 1";"valuation",#N/A,FALSE,"Scenario 1"}</definedName>
    <definedName name="__tet5" hidden="1">{"assumptions",#N/A,FALSE,"Scenario 1";"valuation",#N/A,FALSE,"Scenario 1"}</definedName>
    <definedName name="_1234" hidden="1">#REF!</definedName>
    <definedName name="_123Grah_b1" hidden="1">#REF!</definedName>
    <definedName name="_142XX_" hidden="1">#REF!</definedName>
    <definedName name="_bdm.FastTrackBookmark.10_4_2004_9_40_31_AM.edm" hidden="1">#REF!</definedName>
    <definedName name="_bdm.FastTrackBookmark.9_15_2004_3_08_01_PM.edm" hidden="1">#REF!</definedName>
    <definedName name="_bdm.FastTrackBookmark.9_15_2004_3_17_28_PM.edm" hidden="1">#REF!</definedName>
    <definedName name="_bdm.FastTrackBookmark.9_15_2004_4_15_33_PM.edm" hidden="1">#REF!</definedName>
    <definedName name="_FEB01" localSheetId="0" hidden="1">{#N/A,#N/A,FALSE,"EMPPAY"}</definedName>
    <definedName name="_FEB01" hidden="1">{#N/A,#N/A,FALSE,"EMPPAY"}</definedName>
    <definedName name="_Fill" localSheetId="0" hidden="1">#REF!</definedName>
    <definedName name="_Fill" hidden="1">#REF!</definedName>
    <definedName name="_JAN01" localSheetId="0" hidden="1">{#N/A,#N/A,FALSE,"EMPPAY"}</definedName>
    <definedName name="_JAN01" hidden="1">{#N/A,#N/A,FALSE,"EMPPAY"}</definedName>
    <definedName name="_JAN2001" localSheetId="0" hidden="1">{#N/A,#N/A,FALSE,"EMPPAY"}</definedName>
    <definedName name="_JAN2001" hidden="1">{#N/A,#N/A,FALSE,"EMPPAY"}</definedName>
    <definedName name="_Key1" localSheetId="0" hidden="1">#REF!</definedName>
    <definedName name="_Key1" hidden="1">#REF!</definedName>
    <definedName name="_ME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sort2" localSheetId="0" hidden="1">#REF!</definedName>
    <definedName name="_sort2" hidden="1">#REF!</definedName>
    <definedName name="_tet12" localSheetId="0" hidden="1">{"assumptions",#N/A,FALSE,"Scenario 1";"valuation",#N/A,FALSE,"Scenario 1"}</definedName>
    <definedName name="_tet12" hidden="1">{"assumptions",#N/A,FALSE,"Scenario 1";"valuation",#N/A,FALSE,"Scenario 1"}</definedName>
    <definedName name="_tet5" localSheetId="0" hidden="1">{"assumptions",#N/A,FALSE,"Scenario 1";"valuation",#N/A,FALSE,"Scenario 1"}</definedName>
    <definedName name="_tet5" hidden="1">{"assumptions",#N/A,FALSE,"Scenario 1";"valuation",#N/A,FALSE,"Scenario 1"}</definedName>
    <definedName name="a" localSheetId="0" hidden="1">{"LBO Summary",#N/A,FALSE,"Summary"}</definedName>
    <definedName name="a" hidden="1">{"LBO Summary",#N/A,FALSE,"Summary"}</definedName>
    <definedName name="ABC" hidden="1">#REF!</definedName>
    <definedName name="adam" hidden="1">#REF!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lignment" hidden="1">"a1"</definedName>
    <definedName name="AS2DocOpenMode" hidden="1">"AS2DocumentEdit"</definedName>
    <definedName name="CE">#REF!</definedName>
    <definedName name="ClientMatter" hidden="1">"b1"</definedName>
    <definedName name="DA">1</definedName>
    <definedName name="Date" hidden="1">"b1"</definedName>
    <definedName name="DEC00" localSheetId="0" hidden="1">{#N/A,#N/A,FALSE,"ARREC"}</definedName>
    <definedName name="DEC00" hidden="1">{#N/A,#N/A,FALSE,"ARREC"}</definedName>
    <definedName name="DocumentName" hidden="1">"b1"</definedName>
    <definedName name="DocumentNum" hidden="1">"a1"</definedName>
    <definedName name="dsfa" hidden="1">#REF!</definedName>
    <definedName name="dsfa." hidden="1">#REF!</definedName>
    <definedName name="FEB00" localSheetId="0" hidden="1">{#N/A,#N/A,FALSE,"ARREC"}</definedName>
    <definedName name="FEB00" hidden="1">{#N/A,#N/A,FALSE,"ARREC"}</definedName>
    <definedName name="GP">#REF!</definedName>
    <definedName name="Library" hidden="1">"a1"</definedName>
    <definedName name="MAY" localSheetId="0" hidden="1">{#N/A,#N/A,FALSE,"EMPPAY"}</definedName>
    <definedName name="MAY" hidden="1">{#N/A,#N/A,FALSE,"EMPPAY"}</definedName>
    <definedName name="ME" hidden="1">#REF!</definedName>
    <definedName name="ME." hidden="1">#REF!</definedName>
    <definedName name="NA">0</definedName>
    <definedName name="New" hidden="1">#REF!</definedName>
    <definedName name="SAPBEXhrIndnt" hidden="1">"Wide"</definedName>
    <definedName name="SAPsysID" hidden="1">"708C5W7SBKP804JT78WJ0JNKI"</definedName>
    <definedName name="SAPwbID" hidden="1">"ARS"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TE">#REF!</definedName>
    <definedName name="test" localSheetId="0" hidden="1">{"LBO Summary",#N/A,FALSE,"Summary"}</definedName>
    <definedName name="test" hidden="1">{"LBO Summary",#N/A,FALSE,"Summary"}</definedName>
    <definedName name="test1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localSheetId="0" hidden="1">{"LBO Summary",#N/A,FALSE,"Summary"}</definedName>
    <definedName name="test11" hidden="1">{"LBO Summary",#N/A,FALSE,"Summary"}</definedName>
    <definedName name="test12" localSheetId="0" hidden="1">{"assumptions",#N/A,FALSE,"Scenario 1";"valuation",#N/A,FALSE,"Scenario 1"}</definedName>
    <definedName name="test12" hidden="1">{"assumptions",#N/A,FALSE,"Scenario 1";"valuation",#N/A,FALSE,"Scenario 1"}</definedName>
    <definedName name="test13" localSheetId="0" hidden="1">{"LBO Summary",#N/A,FALSE,"Summary"}</definedName>
    <definedName name="test13" hidden="1">{"LBO Summary",#N/A,FALSE,"Summary"}</definedName>
    <definedName name="test14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localSheetId="0" hidden="1">{"LBO Summary",#N/A,FALSE,"Summary"}</definedName>
    <definedName name="test2" hidden="1">{"LBO Summary",#N/A,FALSE,"Summary"}</definedName>
    <definedName name="test4" localSheetId="0" hidden="1">{"assumptions",#N/A,FALSE,"Scenario 1";"valuation",#N/A,FALSE,"Scenario 1"}</definedName>
    <definedName name="test4" hidden="1">{"assumptions",#N/A,FALSE,"Scenario 1";"valuation",#N/A,FALSE,"Scenario 1"}</definedName>
    <definedName name="test6" localSheetId="0" hidden="1">{"LBO Summary",#N/A,FALSE,"Summary"}</definedName>
    <definedName name="test6" hidden="1">{"LBO Summary",#N/A,FALSE,"Summary"}</definedName>
    <definedName name="testc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TextRefCopyRangeCount" hidden="1">1</definedName>
    <definedName name="Time" hidden="1">"b1"</definedName>
    <definedName name="TP">#REF!</definedName>
    <definedName name="ttqtrqtggdsata" hidden="1">{"LCIIRECON",#N/A,FALSE,"LCII";"LCISRECON",#N/A,FALSE,"LCIS";"LCIMRECON",#N/A,FALSE,"LCIM";"LCITRECON",#N/A,FALSE,"LCIT";"CONSM1",#N/A,FALSE,"94FED"}</definedName>
    <definedName name="tttt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Typist" hidden="1">"b1"</definedName>
    <definedName name="Value" localSheetId="0" hidden="1">{"assumptions",#N/A,FALSE,"Scenario 1";"valuation",#N/A,FALSE,"Scenario 1"}</definedName>
    <definedName name="Value" hidden="1">{"assumptions",#N/A,FALSE,"Scenario 1";"valuation",#N/A,FALSE,"Scenario 1"}</definedName>
    <definedName name="Version" hidden="1">"a1"</definedName>
    <definedName name="wrn.ARREC." localSheetId="0" hidden="1">{#N/A,#N/A,FALSE,"ARREC"}</definedName>
    <definedName name="wrn.ARREC." hidden="1">{#N/A,#N/A,FALSE,"ARREC"}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CP._.Demand." localSheetId="0" hidden="1">{"Retail CP pg1",#N/A,FALSE,"FACTOR3";"Retail CP pg2",#N/A,FALSE,"FACTOR3";"Retail CP pg3",#N/A,FALSE,"FACTOR3"}</definedName>
    <definedName name="wrn.CP._.Demand." hidden="1">{"Retail CP pg1",#N/A,FALSE,"FACTOR3";"Retail CP pg2",#N/A,FALSE,"FACTOR3";"Retail CP pg3",#N/A,FALSE,"FACTOR3"}</definedName>
    <definedName name="wrn.CP._.Demand2." localSheetId="0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DATA._.INPUTS." hidden="1">{#N/A,#N/A,TRUE,"DATA INPUTS"}</definedName>
    <definedName name="wrn.EMPPAY." localSheetId="0" hidden="1">{#N/A,#N/A,FALSE,"EMPPAY"}</definedName>
    <definedName name="wrn.EMPPAY." hidden="1">{#N/A,#N/A,FALSE,"EMPPAY"}</definedName>
    <definedName name="wrn.Group.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wrn.group1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wrn.IPO._.Valuation." localSheetId="0" hidden="1">{"assumptions",#N/A,FALSE,"Scenario 1";"valuation",#N/A,FALSE,"Scenario 1"}</definedName>
    <definedName name="wrn.IPO._.Valuation." hidden="1">{"assumptions",#N/A,FALSE,"Scenario 1";"valuation",#N/A,FALSE,"Scenario 1"}</definedName>
    <definedName name="wrn.LBO._.Summary." localSheetId="0" hidden="1">{"LBO Summary",#N/A,FALSE,"Summary"}</definedName>
    <definedName name="wrn.LBO._.Summary." hidden="1">{"LBO Summary",#N/A,FALSE,"Summary"}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Print._.All._.Pages.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RAK1." hidden="1">{"RAK-1, Schedule 1",#N/A,FALSE,"Electric";"RAK-1, Schedule 2",#N/A,FALSE,"Electric";"RAK-1, Schedule 4",#N/A,FALSE,"Electric"}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chedule._.4." hidden="1">{"ERB1",#N/A,FALSE,"Electric";"ERB2",#N/A,FALSE,"Electric";"ERB3",#N/A,FALSE,"Electric";"ERB4",#N/A,FALSE,"Electric";"ERB5",#N/A,FALSE,"Electric"}</definedName>
    <definedName name="wrn.Schedule._.5." hidden="1">{"EE1",#N/A,FALSE,"Electric";"EE2",#N/A,FALSE,"Electric";"EE3",#N/A,FALSE,"Electric";"EE4",#N/A,FALSE,"Electric";"EE5",#N/A,FALSE,"Electric"}</definedName>
    <definedName name="wrn.TAXABLE._.INCOME." hidden="1">{"LCIIRECON",#N/A,FALSE,"LCII";"LCISRECON",#N/A,FALSE,"LCIS";"LCIMRECON",#N/A,FALSE,"LCIM";"LCITRECON",#N/A,FALSE,"LCIT";"CONSM1",#N/A,FALSE,"94FED"}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K." hidden="1">{#N/A,#N/A,TRUE,"UK Profit and Loss";#N/A,#N/A,TRUE,"UK Balance Sheet";#N/A,#N/A,TRUE,"UK Sales";#N/A,#N/A,TRUE,"UK  Overheads";#N/A,#N/A,TRUE,"UK - CHANNEL SALES";#N/A,#N/A,TRUE,"UK - TOP 15";#N/A,#N/A,TRUE,"UK - DEBTORS";#N/A,#N/A,TRUE,"UK - KEY STATS";#N/A,#N/A,TRUE,"UK - CAPEX";#N/A,#N/A,TRUE,"UK - CASHFLOW"}</definedName>
    <definedName name="wrn.USA." hidden="1">{#N/A,#N/A,TRUE,"USA Profit and Loss";#N/A,#N/A,TRUE,"USA Balance Sheet";#N/A,#N/A,TRUE,"USA Sales ";#N/A,#N/A,TRUE,"USA  Overheads";#N/A,#N/A,TRUE,"USA - CHANNEL SALES";#N/A,#N/A,TRUE,"USA - TOP 15";#N/A,#N/A,TRUE,"USA - KEY STATS";#N/A,#N/A,TRUE,"USA - DEBTORS";#N/A,#N/A,TRUE,"USA - CAPEX";#N/A,#N/A,TRUE,"USA - CASHFLOW"}</definedName>
    <definedName name="WS">#REF!</definedName>
    <definedName name="xx" localSheetId="0" hidden="1">{#N/A,#N/A,FALSE,"EMPPAY"}</definedName>
    <definedName name="xx" hidden="1">{#N/A,#N/A,FALSE,"EMPPAY"}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I77" i="1"/>
  <c r="L77" i="1" s="1"/>
  <c r="N77" i="1" s="1"/>
  <c r="G77" i="1"/>
  <c r="I76" i="1"/>
  <c r="L76" i="1" s="1"/>
  <c r="N76" i="1" s="1"/>
  <c r="G76" i="1"/>
  <c r="I75" i="1"/>
  <c r="L75" i="1" s="1"/>
  <c r="N75" i="1" s="1"/>
  <c r="G75" i="1"/>
  <c r="I74" i="1"/>
  <c r="L74" i="1" s="1"/>
  <c r="N74" i="1" s="1"/>
  <c r="G74" i="1"/>
  <c r="I73" i="1"/>
  <c r="L73" i="1" s="1"/>
  <c r="N73" i="1" s="1"/>
  <c r="G73" i="1"/>
  <c r="L72" i="1"/>
  <c r="N72" i="1" s="1"/>
  <c r="I72" i="1"/>
  <c r="G72" i="1"/>
  <c r="F71" i="1"/>
  <c r="I71" i="1" s="1"/>
  <c r="L71" i="1" s="1"/>
  <c r="N71" i="1" s="1"/>
  <c r="L70" i="1"/>
  <c r="N70" i="1" s="1"/>
  <c r="I70" i="1"/>
  <c r="G70" i="1"/>
  <c r="L69" i="1"/>
  <c r="N69" i="1" s="1"/>
  <c r="I69" i="1"/>
  <c r="G69" i="1"/>
  <c r="M68" i="1"/>
  <c r="M79" i="1" s="1"/>
  <c r="I68" i="1"/>
  <c r="L68" i="1" s="1"/>
  <c r="E60" i="1"/>
  <c r="I58" i="1"/>
  <c r="L58" i="1" s="1"/>
  <c r="N58" i="1" s="1"/>
  <c r="G58" i="1"/>
  <c r="I57" i="1"/>
  <c r="L57" i="1" s="1"/>
  <c r="N57" i="1" s="1"/>
  <c r="G57" i="1"/>
  <c r="L56" i="1"/>
  <c r="N56" i="1" s="1"/>
  <c r="I56" i="1"/>
  <c r="G56" i="1"/>
  <c r="I55" i="1"/>
  <c r="L55" i="1" s="1"/>
  <c r="N55" i="1" s="1"/>
  <c r="G55" i="1"/>
  <c r="L54" i="1"/>
  <c r="N54" i="1" s="1"/>
  <c r="I54" i="1"/>
  <c r="G54" i="1"/>
  <c r="L53" i="1"/>
  <c r="N53" i="1" s="1"/>
  <c r="I53" i="1"/>
  <c r="G53" i="1"/>
  <c r="F52" i="1"/>
  <c r="I52" i="1" s="1"/>
  <c r="L52" i="1" s="1"/>
  <c r="N52" i="1" s="1"/>
  <c r="N51" i="1"/>
  <c r="L51" i="1"/>
  <c r="I51" i="1"/>
  <c r="G51" i="1"/>
  <c r="L50" i="1"/>
  <c r="N50" i="1" s="1"/>
  <c r="I50" i="1"/>
  <c r="G50" i="1"/>
  <c r="M49" i="1"/>
  <c r="M60" i="1" s="1"/>
  <c r="L49" i="1"/>
  <c r="N49" i="1" s="1"/>
  <c r="I49" i="1"/>
  <c r="I48" i="1"/>
  <c r="L48" i="1" s="1"/>
  <c r="N48" i="1" s="1"/>
  <c r="G48" i="1"/>
  <c r="E40" i="1"/>
  <c r="I38" i="1"/>
  <c r="L38" i="1" s="1"/>
  <c r="N38" i="1" s="1"/>
  <c r="G38" i="1"/>
  <c r="I37" i="1"/>
  <c r="L37" i="1" s="1"/>
  <c r="N37" i="1" s="1"/>
  <c r="G37" i="1"/>
  <c r="I36" i="1"/>
  <c r="L36" i="1" s="1"/>
  <c r="N36" i="1" s="1"/>
  <c r="G36" i="1"/>
  <c r="L35" i="1"/>
  <c r="N35" i="1" s="1"/>
  <c r="I35" i="1"/>
  <c r="G35" i="1"/>
  <c r="I34" i="1"/>
  <c r="L34" i="1" s="1"/>
  <c r="N34" i="1" s="1"/>
  <c r="G34" i="1"/>
  <c r="F33" i="1"/>
  <c r="I33" i="1" s="1"/>
  <c r="L33" i="1" s="1"/>
  <c r="N33" i="1" s="1"/>
  <c r="I32" i="1"/>
  <c r="L32" i="1" s="1"/>
  <c r="N32" i="1" s="1"/>
  <c r="G32" i="1"/>
  <c r="I31" i="1"/>
  <c r="L31" i="1" s="1"/>
  <c r="N31" i="1" s="1"/>
  <c r="G31" i="1"/>
  <c r="M30" i="1"/>
  <c r="Q16" i="1" s="1"/>
  <c r="I30" i="1"/>
  <c r="L30" i="1" s="1"/>
  <c r="N30" i="1" s="1"/>
  <c r="L29" i="1"/>
  <c r="N29" i="1" s="1"/>
  <c r="I29" i="1"/>
  <c r="G29" i="1"/>
  <c r="T21" i="1"/>
  <c r="Q21" i="1"/>
  <c r="M21" i="1"/>
  <c r="E21" i="1"/>
  <c r="T20" i="1"/>
  <c r="Q20" i="1"/>
  <c r="T19" i="1"/>
  <c r="Q19" i="1"/>
  <c r="I19" i="1"/>
  <c r="L19" i="1" s="1"/>
  <c r="N19" i="1" s="1"/>
  <c r="G19" i="1"/>
  <c r="T18" i="1"/>
  <c r="Q18" i="1"/>
  <c r="I18" i="1"/>
  <c r="L18" i="1" s="1"/>
  <c r="N18" i="1" s="1"/>
  <c r="G18" i="1"/>
  <c r="T17" i="1"/>
  <c r="Q17" i="1"/>
  <c r="I17" i="1"/>
  <c r="L17" i="1" s="1"/>
  <c r="N17" i="1" s="1"/>
  <c r="G17" i="1"/>
  <c r="T16" i="1"/>
  <c r="I16" i="1"/>
  <c r="L16" i="1" s="1"/>
  <c r="N16" i="1" s="1"/>
  <c r="G16" i="1"/>
  <c r="T15" i="1"/>
  <c r="Q15" i="1"/>
  <c r="I15" i="1"/>
  <c r="L15" i="1" s="1"/>
  <c r="N15" i="1" s="1"/>
  <c r="G15" i="1"/>
  <c r="T14" i="1"/>
  <c r="Q14" i="1"/>
  <c r="I14" i="1"/>
  <c r="L14" i="1" s="1"/>
  <c r="N14" i="1" s="1"/>
  <c r="G14" i="1"/>
  <c r="T13" i="1"/>
  <c r="Q13" i="1"/>
  <c r="I13" i="1"/>
  <c r="L13" i="1" s="1"/>
  <c r="N13" i="1" s="1"/>
  <c r="G13" i="1"/>
  <c r="T12" i="1"/>
  <c r="Q12" i="1"/>
  <c r="M12" i="1"/>
  <c r="Q10" i="1" s="1"/>
  <c r="I12" i="1"/>
  <c r="L12" i="1" s="1"/>
  <c r="N12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T11" i="1"/>
  <c r="Q11" i="1"/>
  <c r="I11" i="1"/>
  <c r="L11" i="1" s="1"/>
  <c r="N11" i="1" s="1"/>
  <c r="G11" i="1"/>
  <c r="A11" i="1"/>
  <c r="T10" i="1"/>
  <c r="T24" i="1" s="1"/>
  <c r="R18" i="1" l="1"/>
  <c r="S18" i="1" s="1"/>
  <c r="U18" i="1" s="1"/>
  <c r="R19" i="1"/>
  <c r="S19" i="1" s="1"/>
  <c r="U19" i="1" s="1"/>
  <c r="N60" i="1"/>
  <c r="L60" i="1" s="1"/>
  <c r="R15" i="1"/>
  <c r="S15" i="1" s="1"/>
  <c r="U15" i="1" s="1"/>
  <c r="R13" i="1"/>
  <c r="S13" i="1" s="1"/>
  <c r="U13" i="1" s="1"/>
  <c r="R16" i="1"/>
  <c r="S16" i="1" s="1"/>
  <c r="U16" i="1" s="1"/>
  <c r="N40" i="1"/>
  <c r="R17" i="1"/>
  <c r="S17" i="1" s="1"/>
  <c r="U17" i="1" s="1"/>
  <c r="R12" i="1"/>
  <c r="S12" i="1" s="1"/>
  <c r="R14" i="1"/>
  <c r="S14" i="1" s="1"/>
  <c r="U14" i="1" s="1"/>
  <c r="N21" i="1"/>
  <c r="L21" i="1" s="1"/>
  <c r="R10" i="1"/>
  <c r="S10" i="1" s="1"/>
  <c r="U10" i="1" s="1"/>
  <c r="R11" i="1"/>
  <c r="S11" i="1" s="1"/>
  <c r="U11" i="1" s="1"/>
  <c r="M40" i="1"/>
  <c r="N68" i="1"/>
  <c r="N79" i="1" l="1"/>
  <c r="L79" i="1" s="1"/>
  <c r="R20" i="1"/>
  <c r="S20" i="1" s="1"/>
  <c r="U20" i="1" s="1"/>
  <c r="R21" i="1"/>
  <c r="S21" i="1" s="1"/>
  <c r="U21" i="1" s="1"/>
  <c r="U12" i="1"/>
  <c r="U24" i="1" s="1"/>
  <c r="L40" i="1"/>
</calcChain>
</file>

<file path=xl/sharedStrings.xml><?xml version="1.0" encoding="utf-8"?>
<sst xmlns="http://schemas.openxmlformats.org/spreadsheetml/2006/main" count="181" uniqueCount="58">
  <si>
    <t>Black Hills Corporation</t>
  </si>
  <si>
    <t>BHCOE Docket No. ___________</t>
  </si>
  <si>
    <t>Cost of Debt for Black Hills Corporation</t>
  </si>
  <si>
    <t>Year-Ended December 31, 2023</t>
  </si>
  <si>
    <t>As of December 31, 2022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</si>
  <si>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</si>
  <si>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</si>
  <si>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</si>
  <si>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</si>
  <si>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</si>
  <si>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</si>
  <si>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</si>
  <si>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</si>
  <si>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</si>
  <si>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</si>
  <si>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</si>
  <si>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</si>
  <si>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</si>
  <si>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WACOD for the year-ended December 31, 2023</t>
  </si>
  <si>
    <t>= (d) x (e )</t>
  </si>
  <si>
    <t>= (h)+ (i)+(j)</t>
  </si>
  <si>
    <t>= (k) x (l)</t>
  </si>
  <si>
    <t>Line No.</t>
  </si>
  <si>
    <t>Title</t>
  </si>
  <si>
    <t>Issue</t>
  </si>
  <si>
    <t>Maturity</t>
  </si>
  <si>
    <t>Amount Issued</t>
  </si>
  <si>
    <t>Price Per Unit</t>
  </si>
  <si>
    <t xml:space="preserve">Net Proceeds Amount </t>
  </si>
  <si>
    <t>Coupon/Interest Rate</t>
  </si>
  <si>
    <t>Yield to Maturity</t>
  </si>
  <si>
    <t>Financing Costs</t>
  </si>
  <si>
    <t>(Gain)/Loss on Reacquired Debt</t>
  </si>
  <si>
    <t>Cost of Money</t>
  </si>
  <si>
    <t>Amount Outstanding</t>
  </si>
  <si>
    <t>Annual Cost</t>
  </si>
  <si>
    <t>Principal</t>
  </si>
  <si>
    <t>Rate</t>
  </si>
  <si>
    <t>Days in Month</t>
  </si>
  <si>
    <t>Avg Monthly Rate</t>
  </si>
  <si>
    <t>BHC $525M Notes Due 2023</t>
  </si>
  <si>
    <t>BHC $600M Notes due 2024</t>
  </si>
  <si>
    <t>BHC $300M Notes Due 2026</t>
  </si>
  <si>
    <t>BHC $400M Notes Due 2027</t>
  </si>
  <si>
    <t>BHC $400M Notes Due 2029</t>
  </si>
  <si>
    <t>BHC $400M Notes Due 2030</t>
  </si>
  <si>
    <t>BHC $400M Notes Dues 2033</t>
  </si>
  <si>
    <t>BHC $300M Notes Due 2046</t>
  </si>
  <si>
    <t>BHC $300M Notes Due 2049</t>
  </si>
  <si>
    <t>BHC Notes</t>
  </si>
  <si>
    <t>As of March 7, 2023</t>
  </si>
  <si>
    <r>
      <t>Annual Average Cost of LTD Rate</t>
    </r>
    <r>
      <rPr>
        <vertAlign val="superscript"/>
        <sz val="11"/>
        <color theme="1"/>
        <rFont val="Times New Roman"/>
        <family val="1"/>
      </rPr>
      <t>1</t>
    </r>
  </si>
  <si>
    <t>Notes:</t>
  </si>
  <si>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Per Settlement Agreement Cost of Debt Rate excludes First Mortgage Bonds not secured by the assets of BHCOE but does include debt related to Winter Storm Uri.</t>
    </r>
  </si>
  <si>
    <t>BHC $350M Notes Due 2028</t>
  </si>
  <si>
    <t>As of September 15, 2023</t>
  </si>
  <si>
    <t>BHC $450M Notes Due 2034</t>
  </si>
  <si>
    <t>As of November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</si>
</sst>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00%"/>
  </numFmts>
  <fonts count="9" x14ac:knownFonts="1">
    <font>
      <sz val="11"/>
      <color theme="1"/>
      <name val="Times New Roman"/>
      <family val="2"/>
    </font>
    <font>
      <sz val="11"/>
      <color theme="1"/>
      <name val="Aptos Narrow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vertAlign val="superscript"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/>
    <xf numFmtId="0" fontId="5" fillId="0" borderId="0" xfId="1" applyFont="1"/>
    <xf numFmtId="15" fontId="2" fillId="0" borderId="0" xfId="1" quotePrefix="1" applyNumberFormat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5" fillId="2" borderId="0" xfId="1" applyFont="1" applyFill="1" applyAlignment="1">
      <alignment horizontal="center" wrapText="1"/>
    </xf>
    <xf numFmtId="0" fontId="2" fillId="0" borderId="0" xfId="1" quotePrefix="1" applyFont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2" fillId="0" borderId="0" xfId="1" applyFont="1" applyAlignment="1">
      <alignment horizontal="center" wrapText="1"/>
    </xf>
    <xf numFmtId="15" fontId="4" fillId="2" borderId="0" xfId="1" applyNumberFormat="1" applyFont="1" applyFill="1" applyAlignment="1">
      <alignment horizontal="left"/>
    </xf>
    <xf numFmtId="164" fontId="4" fillId="2" borderId="0" xfId="1" applyNumberFormat="1" applyFont="1" applyFill="1"/>
    <xf numFmtId="10" fontId="4" fillId="2" borderId="0" xfId="2" applyNumberFormat="1" applyFont="1" applyFill="1"/>
    <xf numFmtId="164" fontId="4" fillId="2" borderId="0" xfId="3" applyNumberFormat="1" applyFont="1" applyFill="1"/>
    <xf numFmtId="10" fontId="4" fillId="2" borderId="0" xfId="1" applyNumberFormat="1" applyFont="1" applyFill="1"/>
    <xf numFmtId="0" fontId="3" fillId="0" borderId="0" xfId="1" applyFont="1" applyAlignment="1">
      <alignment horizontal="left"/>
    </xf>
    <xf numFmtId="14" fontId="3" fillId="0" borderId="0" xfId="1" applyNumberFormat="1" applyFont="1" applyAlignment="1">
      <alignment horizontal="right"/>
    </xf>
    <xf numFmtId="164" fontId="3" fillId="0" borderId="0" xfId="4" applyNumberFormat="1" applyFont="1" applyFill="1" applyAlignment="1">
      <alignment horizontal="left"/>
    </xf>
    <xf numFmtId="165" fontId="3" fillId="0" borderId="0" xfId="4" applyNumberFormat="1" applyFont="1" applyFill="1" applyAlignment="1" applyProtection="1">
      <alignment horizontal="center"/>
    </xf>
    <xf numFmtId="37" fontId="3" fillId="0" borderId="0" xfId="4" applyNumberFormat="1" applyFont="1" applyFill="1" applyAlignment="1" applyProtection="1">
      <alignment horizontal="center"/>
    </xf>
    <xf numFmtId="10" fontId="3" fillId="0" borderId="0" xfId="5" applyNumberFormat="1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0" xfId="1" applyNumberFormat="1" applyFont="1"/>
    <xf numFmtId="164" fontId="3" fillId="0" borderId="0" xfId="4" applyNumberFormat="1" applyFont="1" applyFill="1"/>
    <xf numFmtId="14" fontId="4" fillId="0" borderId="0" xfId="1" applyNumberFormat="1" applyFont="1"/>
    <xf numFmtId="164" fontId="3" fillId="0" borderId="0" xfId="4" applyNumberFormat="1" applyFont="1" applyFill="1" applyBorder="1" applyAlignment="1">
      <alignment horizontal="center"/>
    </xf>
    <xf numFmtId="165" fontId="3" fillId="0" borderId="0" xfId="4" applyNumberFormat="1" applyFont="1" applyFill="1" applyBorder="1" applyAlignment="1" applyProtection="1">
      <alignment horizontal="center"/>
    </xf>
    <xf numFmtId="10" fontId="3" fillId="0" borderId="0" xfId="5" applyNumberFormat="1" applyFont="1" applyFill="1" applyBorder="1" applyAlignment="1">
      <alignment horizontal="center"/>
    </xf>
    <xf numFmtId="164" fontId="3" fillId="0" borderId="0" xfId="4" applyNumberFormat="1" applyFont="1" applyFill="1" applyBorder="1"/>
    <xf numFmtId="0" fontId="4" fillId="0" borderId="0" xfId="1" applyFont="1" applyAlignment="1">
      <alignment horizontal="left"/>
    </xf>
    <xf numFmtId="164" fontId="3" fillId="0" borderId="0" xfId="4" applyNumberFormat="1" applyFont="1" applyFill="1" applyAlignment="1">
      <alignment horizontal="center"/>
    </xf>
    <xf numFmtId="37" fontId="3" fillId="0" borderId="0" xfId="4" applyNumberFormat="1" applyFont="1" applyFill="1" applyBorder="1" applyAlignment="1" applyProtection="1">
      <alignment horizontal="center"/>
    </xf>
    <xf numFmtId="166" fontId="3" fillId="0" borderId="0" xfId="5" applyNumberFormat="1" applyFont="1" applyFill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1" xfId="4" applyNumberFormat="1" applyFont="1" applyFill="1" applyBorder="1" applyAlignment="1">
      <alignment horizontal="center"/>
    </xf>
    <xf numFmtId="164" fontId="3" fillId="0" borderId="1" xfId="4" applyNumberFormat="1" applyFont="1" applyFill="1" applyBorder="1"/>
    <xf numFmtId="0" fontId="3" fillId="0" borderId="1" xfId="1" applyFont="1" applyBorder="1" applyAlignment="1">
      <alignment horizontal="right"/>
    </xf>
    <xf numFmtId="164" fontId="3" fillId="0" borderId="2" xfId="6" applyNumberFormat="1" applyFont="1" applyFill="1" applyBorder="1" applyAlignment="1">
      <alignment horizontal="center"/>
    </xf>
    <xf numFmtId="165" fontId="3" fillId="0" borderId="0" xfId="6" applyNumberFormat="1" applyFont="1" applyFill="1" applyAlignment="1" applyProtection="1">
      <alignment horizontal="center"/>
    </xf>
    <xf numFmtId="37" fontId="3" fillId="0" borderId="0" xfId="6" applyNumberFormat="1" applyFont="1" applyFill="1" applyAlignment="1" applyProtection="1">
      <alignment horizontal="center"/>
    </xf>
    <xf numFmtId="10" fontId="3" fillId="0" borderId="2" xfId="2" applyNumberFormat="1" applyFont="1" applyFill="1" applyBorder="1" applyAlignment="1">
      <alignment horizontal="center"/>
    </xf>
    <xf numFmtId="37" fontId="3" fillId="0" borderId="3" xfId="7" applyNumberFormat="1" applyFont="1" applyFill="1" applyBorder="1"/>
    <xf numFmtId="0" fontId="3" fillId="0" borderId="4" xfId="1" applyFont="1" applyBorder="1"/>
    <xf numFmtId="0" fontId="4" fillId="2" borderId="0" xfId="1" applyFont="1" applyFill="1"/>
    <xf numFmtId="0" fontId="3" fillId="0" borderId="5" xfId="1" applyFont="1" applyBorder="1"/>
    <xf numFmtId="10" fontId="4" fillId="2" borderId="6" xfId="1" applyNumberFormat="1" applyFont="1" applyFill="1" applyBorder="1"/>
    <xf numFmtId="0" fontId="4" fillId="2" borderId="0" xfId="1" applyFont="1" applyFill="1" applyAlignment="1">
      <alignment wrapText="1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 vertical="top" wrapText="1"/>
    </xf>
    <xf numFmtId="0" fontId="4" fillId="0" borderId="0" xfId="1" applyFont="1" applyAlignment="1">
      <alignment wrapText="1"/>
    </xf>
    <xf numFmtId="164" fontId="3" fillId="0" borderId="0" xfId="6" applyNumberFormat="1" applyFont="1" applyFill="1" applyAlignment="1">
      <alignment horizontal="center"/>
    </xf>
    <xf numFmtId="164" fontId="3" fillId="0" borderId="0" xfId="6" applyNumberFormat="1" applyFont="1" applyFill="1" applyBorder="1" applyAlignment="1">
      <alignment horizontal="center"/>
    </xf>
    <xf numFmtId="164" fontId="3" fillId="0" borderId="0" xfId="6" applyNumberFormat="1" applyFont="1" applyFill="1" applyBorder="1"/>
  </cellXfs>
  <cellStyles count="8">
    <cellStyle name="Comma 2 2 2" xfId="4" xr:uid="{E25EA966-948E-46DB-9C28-6E5205891A8A}"/>
    <cellStyle name="Comma 2 2 2 2" xfId="6" xr:uid="{3B3EFACB-D691-4326-B88F-B55D86878192}"/>
    <cellStyle name="Comma 4" xfId="3" xr:uid="{FD1E0CA1-1F34-4A9B-AD23-A4CA3382B2FA}"/>
    <cellStyle name="Currency 2 2" xfId="7" xr:uid="{7A6770B8-C9E5-4916-B3EA-35DB6DB0CBB2}"/>
    <cellStyle name="Normal" xfId="0" builtinId="0"/>
    <cellStyle name="Normal 2" xfId="1" xr:uid="{D5C117B5-AF92-4FF5-98AB-FDB2BF0A7936}"/>
    <cellStyle name="Percent 2 2" xfId="5" xr:uid="{D56AAFF4-45E0-400E-ABC5-383B4BB537CB}"/>
    <cellStyle name="Percent 3" xfId="2" xr:uid="{9D69EA71-83F8-4DEE-B7E7-D5013CD23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BHSC\BHC\Rates\BHE%20COE\FERC\Transmission%20Formula%20Rate\COE%20Trans%20Form%20Rates%202023\2023%20True-Up\Files%20to%20Oasis\BHCE_Attach_Supplemental_Workpapers.xlsx" TargetMode="External"/><Relationship Id="rId1" Type="http://schemas.openxmlformats.org/officeDocument/2006/relationships/externalLinkPath" Target="/BHSC/BHC/Rates/BHE%20COE/FERC/Transmission%20Formula%20Rate/COE%20Trans%20Form%20Rates%202023/2023%20True-Up/Files%20to%20Oasis/BHCE_Attach_Supplemental_Workpap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st of Service Ref Changes"/>
      <sheetName val="A-4 Rate Base to FF1 Rec."/>
      <sheetName val="GSU Excluded Plant"/>
      <sheetName val="Wholesale Excluded Plant"/>
      <sheetName val="COE Excluded Plant"/>
      <sheetName val="Income Tax"/>
      <sheetName val="AFUDC Equity"/>
      <sheetName val="Cost of Long Term Debt"/>
      <sheetName val="A.2 A&amp;G_PBOP"/>
      <sheetName val="A4- RB-BS - Jan - Dec 2023"/>
      <sheetName val="A6-Divisor"/>
      <sheetName val="A8-Prepmts"/>
      <sheetName val="A8 - 165002 Detail"/>
      <sheetName val="A8 - 165004 Detail"/>
      <sheetName val="A8 - 165012 Detail"/>
      <sheetName val="A8 - 165020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7849D-37CF-4927-A5DB-CE5A2670101E}">
  <sheetPr>
    <pageSetUpPr fitToPage="1"/>
  </sheetPr>
  <dimension ref="A1:U81"/>
  <sheetViews>
    <sheetView tabSelected="1" zoomScale="80" zoomScaleNormal="80" workbookViewId="0">
      <selection activeCell="D14" sqref="D14"/>
    </sheetView>
  </sheetViews>
  <sheetFormatPr defaultRowHeight="13.8" x14ac:dyDescent="0.25"/>
  <cols>
    <col min="1" max="1" width="8.5546875" style="4" customWidth="1"/>
    <col min="2" max="2" width="52.44140625" style="4" customWidth="1"/>
    <col min="3" max="4" width="11.33203125" style="4" bestFit="1" customWidth="1"/>
    <col min="5" max="5" width="15.44140625" style="4" bestFit="1" customWidth="1"/>
    <col min="6" max="6" width="10.109375" style="4" bestFit="1" customWidth="1"/>
    <col min="7" max="7" width="14" style="4" bestFit="1" customWidth="1"/>
    <col min="8" max="8" width="19.44140625" style="4" customWidth="1"/>
    <col min="9" max="9" width="12.5546875" style="4" customWidth="1"/>
    <col min="10" max="10" width="13.109375" style="4" customWidth="1"/>
    <col min="11" max="11" width="19.5546875" style="4" customWidth="1"/>
    <col min="12" max="12" width="12.88671875" style="4" bestFit="1" customWidth="1"/>
    <col min="13" max="13" width="15.6640625" style="4" bestFit="1" customWidth="1"/>
    <col min="14" max="14" width="14" style="4" bestFit="1" customWidth="1"/>
    <col min="15" max="15" width="2.88671875" style="4" customWidth="1"/>
    <col min="16" max="16" width="14.6640625" style="4" customWidth="1"/>
    <col min="17" max="17" width="15.6640625" style="4" customWidth="1"/>
    <col min="18" max="18" width="13.44140625" style="4" bestFit="1" customWidth="1"/>
    <col min="19" max="19" width="6.5546875" style="4" bestFit="1" customWidth="1"/>
    <col min="20" max="20" width="8.44140625" style="4" bestFit="1" customWidth="1"/>
    <col min="21" max="21" width="13.44140625" style="4" bestFit="1" customWidth="1"/>
    <col min="22" max="16384" width="8.88671875" style="4"/>
  </cols>
  <sheetData>
    <row r="1" spans="1:21" x14ac:dyDescent="0.25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</row>
    <row r="2" spans="1:21" x14ac:dyDescent="0.25">
      <c r="A2" s="5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1:21" x14ac:dyDescent="0.25">
      <c r="A3" s="5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</row>
    <row r="4" spans="1:21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1" ht="15.6" customHeight="1" x14ac:dyDescent="0.25">
      <c r="A6" s="8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T6" s="9"/>
    </row>
    <row r="7" spans="1:21" ht="17.399999999999999" customHeight="1" x14ac:dyDescent="0.25">
      <c r="A7" s="7"/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P7" s="11" t="s">
        <v>18</v>
      </c>
      <c r="Q7" s="11"/>
      <c r="R7" s="11"/>
      <c r="S7" s="11"/>
      <c r="T7" s="11"/>
      <c r="U7" s="11"/>
    </row>
    <row r="8" spans="1:21" ht="15.6" customHeight="1" x14ac:dyDescent="0.25">
      <c r="A8" s="7"/>
      <c r="B8" s="10"/>
      <c r="C8" s="10"/>
      <c r="D8" s="10"/>
      <c r="E8" s="10"/>
      <c r="F8" s="12"/>
      <c r="G8" s="12" t="s">
        <v>19</v>
      </c>
      <c r="H8" s="10"/>
      <c r="I8" s="10"/>
      <c r="J8" s="10"/>
      <c r="K8" s="7"/>
      <c r="L8" s="12" t="s">
        <v>20</v>
      </c>
      <c r="M8" s="10"/>
      <c r="N8" s="12" t="s">
        <v>21</v>
      </c>
      <c r="P8" s="11"/>
      <c r="Q8" s="11"/>
      <c r="R8" s="11"/>
      <c r="S8" s="11"/>
      <c r="T8" s="11"/>
      <c r="U8" s="11"/>
    </row>
    <row r="9" spans="1:21" ht="27.6" x14ac:dyDescent="0.25">
      <c r="A9" s="13" t="s">
        <v>22</v>
      </c>
      <c r="B9" s="13" t="s">
        <v>23</v>
      </c>
      <c r="C9" s="13" t="s">
        <v>24</v>
      </c>
      <c r="D9" s="13" t="s">
        <v>25</v>
      </c>
      <c r="E9" s="13" t="s">
        <v>26</v>
      </c>
      <c r="F9" s="13" t="s">
        <v>27</v>
      </c>
      <c r="G9" s="13" t="s">
        <v>28</v>
      </c>
      <c r="H9" s="13" t="s">
        <v>29</v>
      </c>
      <c r="I9" s="13" t="s">
        <v>30</v>
      </c>
      <c r="J9" s="13" t="s">
        <v>31</v>
      </c>
      <c r="K9" s="13" t="s">
        <v>32</v>
      </c>
      <c r="L9" s="13" t="s">
        <v>33</v>
      </c>
      <c r="M9" s="13" t="s">
        <v>34</v>
      </c>
      <c r="N9" s="13" t="s">
        <v>35</v>
      </c>
      <c r="P9" s="14"/>
      <c r="Q9" s="15" t="s">
        <v>36</v>
      </c>
      <c r="R9" s="15" t="s">
        <v>35</v>
      </c>
      <c r="S9" s="16" t="s">
        <v>37</v>
      </c>
      <c r="T9" s="15" t="s">
        <v>38</v>
      </c>
      <c r="U9" s="15" t="s">
        <v>39</v>
      </c>
    </row>
    <row r="10" spans="1:21" x14ac:dyDescent="0.25">
      <c r="A10" s="7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P10" s="18">
        <v>44957</v>
      </c>
      <c r="Q10" s="19">
        <f>SUM($M$11:$M$20)</f>
        <v>3625000000</v>
      </c>
      <c r="R10" s="19">
        <f>SUM($N$11:$N$20)</f>
        <v>125710000</v>
      </c>
      <c r="S10" s="20">
        <f>R10/Q10</f>
        <v>3.4678620689655174E-2</v>
      </c>
      <c r="T10" s="21">
        <f>DAY(EOMONTH(P10,0))</f>
        <v>31</v>
      </c>
      <c r="U10" s="22">
        <f>S10</f>
        <v>3.4678620689655174E-2</v>
      </c>
    </row>
    <row r="11" spans="1:21" x14ac:dyDescent="0.25">
      <c r="A11" s="7">
        <f t="shared" ref="A11:A21" si="0">A10+1</f>
        <v>2</v>
      </c>
      <c r="B11" s="23" t="s">
        <v>40</v>
      </c>
      <c r="C11" s="24">
        <v>41597</v>
      </c>
      <c r="D11" s="24">
        <v>45260</v>
      </c>
      <c r="E11" s="25">
        <v>525000000</v>
      </c>
      <c r="F11" s="26">
        <v>0.99529999999999996</v>
      </c>
      <c r="G11" s="27">
        <f t="shared" ref="G11:G13" si="1">E11*F11</f>
        <v>522532500</v>
      </c>
      <c r="H11" s="28">
        <v>4.2500000000000003E-2</v>
      </c>
      <c r="I11" s="29">
        <f t="shared" ref="I11:I13" si="2">YIELD(C11,D11,H11,F11*100,100,2,0)</f>
        <v>4.3080413890097854E-2</v>
      </c>
      <c r="J11" s="30">
        <v>9.4023931428571436E-4</v>
      </c>
      <c r="K11" s="30">
        <v>0</v>
      </c>
      <c r="L11" s="28">
        <f t="shared" ref="L11" si="3">ROUND(I11+J11+K11,4)</f>
        <v>4.3999999999999997E-2</v>
      </c>
      <c r="M11" s="25">
        <v>525000000</v>
      </c>
      <c r="N11" s="31">
        <f>M11*L11</f>
        <v>23100000</v>
      </c>
      <c r="P11" s="18">
        <v>44985</v>
      </c>
      <c r="Q11" s="19">
        <f>SUM($M$11:$M$20)</f>
        <v>3625000000</v>
      </c>
      <c r="R11" s="19">
        <f>SUM($N$11:$N$20)</f>
        <v>125710000</v>
      </c>
      <c r="S11" s="20">
        <f t="shared" ref="S11:S21" si="4">R11/Q11</f>
        <v>3.4678620689655174E-2</v>
      </c>
      <c r="T11" s="21">
        <f>DAY(EOMONTH(P11,0))</f>
        <v>28</v>
      </c>
      <c r="U11" s="22">
        <f>S11</f>
        <v>3.4678620689655174E-2</v>
      </c>
    </row>
    <row r="12" spans="1:21" ht="15.6" customHeight="1" x14ac:dyDescent="0.25">
      <c r="A12" s="7">
        <f t="shared" si="0"/>
        <v>3</v>
      </c>
      <c r="B12" s="4" t="s">
        <v>41</v>
      </c>
      <c r="C12" s="32">
        <v>44434</v>
      </c>
      <c r="D12" s="32">
        <v>45527</v>
      </c>
      <c r="E12" s="33">
        <v>600000000</v>
      </c>
      <c r="F12" s="34">
        <v>1</v>
      </c>
      <c r="G12" s="33">
        <v>600000000</v>
      </c>
      <c r="H12" s="35">
        <v>1.0370000000000001E-2</v>
      </c>
      <c r="I12" s="29">
        <f t="shared" si="2"/>
        <v>1.0369925279348866E-2</v>
      </c>
      <c r="J12" s="30">
        <v>2.0481889100000001E-3</v>
      </c>
      <c r="K12" s="30">
        <v>0</v>
      </c>
      <c r="L12" s="35">
        <f>ROUND(I12+J12+K12,4)</f>
        <v>1.24E-2</v>
      </c>
      <c r="M12" s="33">
        <f>+E12</f>
        <v>600000000</v>
      </c>
      <c r="N12" s="36">
        <f>M12*L12</f>
        <v>7440000</v>
      </c>
      <c r="P12" s="18">
        <v>45016</v>
      </c>
      <c r="Q12" s="19">
        <f t="shared" ref="Q12:Q17" si="5">SUM($M$29:$M$38)</f>
        <v>3975000000</v>
      </c>
      <c r="R12" s="19">
        <f t="shared" ref="R12:R17" si="6">SUM($N$29:$N$38)</f>
        <v>147510000</v>
      </c>
      <c r="S12" s="20">
        <f>R12/Q12</f>
        <v>3.7109433962264148E-2</v>
      </c>
      <c r="T12" s="21">
        <f>DAY(EOMONTH(P12,0))</f>
        <v>31</v>
      </c>
      <c r="U12" s="20">
        <f>((S12*(P12-C33+1)/T12)+(S11*(C33-P11-1)/T12))</f>
        <v>3.6638953974017244E-2</v>
      </c>
    </row>
    <row r="13" spans="1:21" x14ac:dyDescent="0.25">
      <c r="A13" s="7">
        <f t="shared" si="0"/>
        <v>4</v>
      </c>
      <c r="B13" s="37" t="s">
        <v>42</v>
      </c>
      <c r="C13" s="24">
        <v>42382</v>
      </c>
      <c r="D13" s="24">
        <v>46037</v>
      </c>
      <c r="E13" s="38">
        <v>300000000</v>
      </c>
      <c r="F13" s="26">
        <v>0.99697000000000002</v>
      </c>
      <c r="G13" s="27">
        <f t="shared" si="1"/>
        <v>299091000</v>
      </c>
      <c r="H13" s="28">
        <v>3.95E-2</v>
      </c>
      <c r="I13" s="29">
        <f t="shared" si="2"/>
        <v>3.9869946878568249E-2</v>
      </c>
      <c r="J13" s="30">
        <v>9.5578199999999996E-4</v>
      </c>
      <c r="K13" s="30">
        <v>0</v>
      </c>
      <c r="L13" s="28">
        <f t="shared" ref="L13" si="7">ROUND(I13+J13+K13,4)</f>
        <v>4.0800000000000003E-2</v>
      </c>
      <c r="M13" s="38">
        <v>300000000</v>
      </c>
      <c r="N13" s="31">
        <f t="shared" ref="N13" si="8">M13*L13</f>
        <v>12240000</v>
      </c>
      <c r="P13" s="18">
        <v>45046</v>
      </c>
      <c r="Q13" s="19">
        <f t="shared" si="5"/>
        <v>3975000000</v>
      </c>
      <c r="R13" s="19">
        <f t="shared" si="6"/>
        <v>147510000</v>
      </c>
      <c r="S13" s="20">
        <f t="shared" si="4"/>
        <v>3.7109433962264148E-2</v>
      </c>
      <c r="T13" s="21">
        <f t="shared" ref="T13:T21" si="9">DAY(EOMONTH(P13,0))</f>
        <v>30</v>
      </c>
      <c r="U13" s="22">
        <f>S13</f>
        <v>3.7109433962264148E-2</v>
      </c>
    </row>
    <row r="14" spans="1:21" x14ac:dyDescent="0.25">
      <c r="A14" s="7">
        <f t="shared" si="0"/>
        <v>5</v>
      </c>
      <c r="B14" s="37" t="s">
        <v>43</v>
      </c>
      <c r="C14" s="24">
        <v>42601</v>
      </c>
      <c r="D14" s="24">
        <v>46402</v>
      </c>
      <c r="E14" s="38">
        <v>400000000</v>
      </c>
      <c r="F14" s="26">
        <v>0.99948999999999999</v>
      </c>
      <c r="G14" s="27">
        <f>E14*F14</f>
        <v>399796000</v>
      </c>
      <c r="H14" s="28">
        <v>3.15E-2</v>
      </c>
      <c r="I14" s="29">
        <f>YIELD(C14,D14,H14,F14*100,100,2,0)</f>
        <v>3.155574065360886E-2</v>
      </c>
      <c r="J14" s="30">
        <v>7.8739633247484741E-3</v>
      </c>
      <c r="K14" s="30">
        <v>2.0300187E-3</v>
      </c>
      <c r="L14" s="28">
        <f>ROUND(I14+J14+K14,4)</f>
        <v>4.1500000000000002E-2</v>
      </c>
      <c r="M14" s="38">
        <v>400000000</v>
      </c>
      <c r="N14" s="36">
        <f>M14*L14</f>
        <v>16600000</v>
      </c>
      <c r="P14" s="18">
        <v>45077</v>
      </c>
      <c r="Q14" s="19">
        <f t="shared" si="5"/>
        <v>3975000000</v>
      </c>
      <c r="R14" s="19">
        <f t="shared" si="6"/>
        <v>147510000</v>
      </c>
      <c r="S14" s="20">
        <f t="shared" si="4"/>
        <v>3.7109433962264148E-2</v>
      </c>
      <c r="T14" s="21">
        <f t="shared" si="9"/>
        <v>31</v>
      </c>
      <c r="U14" s="22">
        <f t="shared" ref="U14:U17" si="10">S14</f>
        <v>3.7109433962264148E-2</v>
      </c>
    </row>
    <row r="15" spans="1:21" x14ac:dyDescent="0.25">
      <c r="A15" s="7">
        <f t="shared" si="0"/>
        <v>6</v>
      </c>
      <c r="B15" s="37" t="s">
        <v>44</v>
      </c>
      <c r="C15" s="24">
        <v>43741</v>
      </c>
      <c r="D15" s="24">
        <v>47406</v>
      </c>
      <c r="E15" s="38">
        <v>400000000</v>
      </c>
      <c r="F15" s="26">
        <v>0.99656</v>
      </c>
      <c r="G15" s="27">
        <f>E15*F15</f>
        <v>398624000</v>
      </c>
      <c r="H15" s="28">
        <v>3.0499999999999999E-2</v>
      </c>
      <c r="I15" s="29">
        <f>YIELD(C15,D15,H15,F15*100,100,2,0)</f>
        <v>3.0900518298005258E-2</v>
      </c>
      <c r="J15" s="30">
        <v>9.1077059999999997E-4</v>
      </c>
      <c r="K15" s="30">
        <v>1.5607200000000002E-5</v>
      </c>
      <c r="L15" s="28">
        <f>ROUND(I15+J15+K15,4)</f>
        <v>3.1800000000000002E-2</v>
      </c>
      <c r="M15" s="38">
        <v>400000000</v>
      </c>
      <c r="N15" s="36">
        <f>M15*L15</f>
        <v>12720000</v>
      </c>
      <c r="P15" s="18">
        <v>45107</v>
      </c>
      <c r="Q15" s="19">
        <f t="shared" si="5"/>
        <v>3975000000</v>
      </c>
      <c r="R15" s="19">
        <f t="shared" si="6"/>
        <v>147510000</v>
      </c>
      <c r="S15" s="20">
        <f t="shared" si="4"/>
        <v>3.7109433962264148E-2</v>
      </c>
      <c r="T15" s="21">
        <f t="shared" si="9"/>
        <v>30</v>
      </c>
      <c r="U15" s="22">
        <f t="shared" si="10"/>
        <v>3.7109433962264148E-2</v>
      </c>
    </row>
    <row r="16" spans="1:21" x14ac:dyDescent="0.25">
      <c r="A16" s="7">
        <f t="shared" si="0"/>
        <v>7</v>
      </c>
      <c r="B16" s="37" t="s">
        <v>45</v>
      </c>
      <c r="C16" s="24">
        <v>43999</v>
      </c>
      <c r="D16" s="24">
        <v>47649</v>
      </c>
      <c r="E16" s="33">
        <v>400000000</v>
      </c>
      <c r="F16" s="34">
        <v>0.99658000000000002</v>
      </c>
      <c r="G16" s="39">
        <f>E16*F16</f>
        <v>398632000</v>
      </c>
      <c r="H16" s="35">
        <v>2.5000000000000001E-2</v>
      </c>
      <c r="I16" s="29">
        <f>YIELD(C16,D16,H16,F16*100,100,2,0)</f>
        <v>2.5389497768447077E-2</v>
      </c>
      <c r="J16" s="30">
        <v>9.3674936991737002E-4</v>
      </c>
      <c r="K16" s="30">
        <v>0</v>
      </c>
      <c r="L16" s="35">
        <f>ROUND(I16+J16+K16,4)</f>
        <v>2.63E-2</v>
      </c>
      <c r="M16" s="33">
        <v>400000000</v>
      </c>
      <c r="N16" s="36">
        <f>M16*L16</f>
        <v>10520000</v>
      </c>
      <c r="P16" s="18">
        <v>45138</v>
      </c>
      <c r="Q16" s="19">
        <f t="shared" si="5"/>
        <v>3975000000</v>
      </c>
      <c r="R16" s="19">
        <f t="shared" si="6"/>
        <v>147510000</v>
      </c>
      <c r="S16" s="20">
        <f t="shared" si="4"/>
        <v>3.7109433962264148E-2</v>
      </c>
      <c r="T16" s="21">
        <f t="shared" si="9"/>
        <v>31</v>
      </c>
      <c r="U16" s="22">
        <f t="shared" si="10"/>
        <v>3.7109433962264148E-2</v>
      </c>
    </row>
    <row r="17" spans="1:21" x14ac:dyDescent="0.25">
      <c r="A17" s="7">
        <f t="shared" si="0"/>
        <v>8</v>
      </c>
      <c r="B17" s="37" t="s">
        <v>46</v>
      </c>
      <c r="C17" s="24">
        <v>43329</v>
      </c>
      <c r="D17" s="24">
        <v>48700</v>
      </c>
      <c r="E17" s="38">
        <v>400000000</v>
      </c>
      <c r="F17" s="26">
        <v>0.99543000000000004</v>
      </c>
      <c r="G17" s="27">
        <f t="shared" ref="G17" si="11">E17*F17</f>
        <v>398172000</v>
      </c>
      <c r="H17" s="28">
        <v>4.3499999999999997E-2</v>
      </c>
      <c r="I17" s="29">
        <f t="shared" ref="I17" si="12">YIELD(C17,D17,H17,F17*100,100,2,0)</f>
        <v>4.391981373724866E-2</v>
      </c>
      <c r="J17" s="30">
        <v>8.4427530000000001E-4</v>
      </c>
      <c r="K17" s="30">
        <v>3.6077929561768038E-4</v>
      </c>
      <c r="L17" s="28">
        <f t="shared" ref="L17" si="13">ROUND(I17+J17+K17,4)</f>
        <v>4.5100000000000001E-2</v>
      </c>
      <c r="M17" s="38">
        <v>400000000</v>
      </c>
      <c r="N17" s="36">
        <f t="shared" ref="N17" si="14">M17*L17</f>
        <v>18040000</v>
      </c>
      <c r="P17" s="18">
        <v>45169</v>
      </c>
      <c r="Q17" s="19">
        <f t="shared" si="5"/>
        <v>3975000000</v>
      </c>
      <c r="R17" s="19">
        <f t="shared" si="6"/>
        <v>147510000</v>
      </c>
      <c r="S17" s="20">
        <f t="shared" si="4"/>
        <v>3.7109433962264148E-2</v>
      </c>
      <c r="T17" s="21">
        <f t="shared" si="9"/>
        <v>31</v>
      </c>
      <c r="U17" s="22">
        <f t="shared" si="10"/>
        <v>3.7109433962264148E-2</v>
      </c>
    </row>
    <row r="18" spans="1:21" x14ac:dyDescent="0.25">
      <c r="A18" s="7">
        <f t="shared" si="0"/>
        <v>9</v>
      </c>
      <c r="B18" s="37" t="s">
        <v>47</v>
      </c>
      <c r="C18" s="24">
        <v>42601</v>
      </c>
      <c r="D18" s="24">
        <v>53585</v>
      </c>
      <c r="E18" s="38">
        <v>300000000</v>
      </c>
      <c r="F18" s="26">
        <v>0.99455000000000005</v>
      </c>
      <c r="G18" s="27">
        <f>E18*F18</f>
        <v>298365000</v>
      </c>
      <c r="H18" s="28">
        <v>4.2000000000000003E-2</v>
      </c>
      <c r="I18" s="29">
        <f>YIELD(C18,D18,H18,F18*100,100,2,0)</f>
        <v>4.232044430624305E-2</v>
      </c>
      <c r="J18" s="30">
        <v>3.7018941463470351E-4</v>
      </c>
      <c r="K18" s="30">
        <v>1.0321071999999998E-3</v>
      </c>
      <c r="L18" s="28">
        <f>ROUND(I18+J18+K18,4)</f>
        <v>4.3700000000000003E-2</v>
      </c>
      <c r="M18" s="38">
        <v>300000000</v>
      </c>
      <c r="N18" s="36">
        <f>M18*L18</f>
        <v>13110000</v>
      </c>
      <c r="P18" s="18">
        <v>45199</v>
      </c>
      <c r="Q18" s="19">
        <f>SUM($M$48:$M$58)</f>
        <v>4425000000</v>
      </c>
      <c r="R18" s="19">
        <f>SUM($N$48:$N$58)</f>
        <v>176040000</v>
      </c>
      <c r="S18" s="20">
        <f t="shared" si="4"/>
        <v>3.9783050847457625E-2</v>
      </c>
      <c r="T18" s="21">
        <f t="shared" si="9"/>
        <v>30</v>
      </c>
      <c r="U18" s="20">
        <f>((S18*(P18-C56+1)/T18)+(S17*(C56-P17-1)/T18))</f>
        <v>3.8535362967700673E-2</v>
      </c>
    </row>
    <row r="19" spans="1:21" x14ac:dyDescent="0.25">
      <c r="A19" s="7">
        <f t="shared" si="0"/>
        <v>10</v>
      </c>
      <c r="B19" s="37" t="s">
        <v>48</v>
      </c>
      <c r="C19" s="24">
        <v>43741</v>
      </c>
      <c r="D19" s="24">
        <v>54711</v>
      </c>
      <c r="E19" s="33">
        <v>300000000</v>
      </c>
      <c r="F19" s="26">
        <v>0.99809999999999999</v>
      </c>
      <c r="G19" s="27">
        <f t="shared" ref="G19" si="15">E19*F19</f>
        <v>299430000</v>
      </c>
      <c r="H19" s="35">
        <v>3.875E-2</v>
      </c>
      <c r="I19" s="29">
        <f t="shared" ref="I19" si="16">YIELD(C19,D19,H19,F19*100,100,2,0)</f>
        <v>3.8857087829320992E-2</v>
      </c>
      <c r="J19" s="30">
        <v>3.7276113213616577E-4</v>
      </c>
      <c r="K19" s="30">
        <v>6.1855508037079955E-4</v>
      </c>
      <c r="L19" s="35">
        <f t="shared" ref="L19" si="17">ROUND(I19+J19+K19,4)</f>
        <v>3.9800000000000002E-2</v>
      </c>
      <c r="M19" s="33">
        <v>300000000</v>
      </c>
      <c r="N19" s="36">
        <f t="shared" ref="N19" si="18">M19*L19</f>
        <v>11940000</v>
      </c>
      <c r="P19" s="18">
        <v>45230</v>
      </c>
      <c r="Q19" s="19">
        <f>SUM($M$48:$M$58)</f>
        <v>4425000000</v>
      </c>
      <c r="R19" s="19">
        <f>SUM($N$48:$N$58)</f>
        <v>176040000</v>
      </c>
      <c r="S19" s="20">
        <f t="shared" si="4"/>
        <v>3.9783050847457625E-2</v>
      </c>
      <c r="T19" s="21">
        <f t="shared" si="9"/>
        <v>31</v>
      </c>
      <c r="U19" s="22">
        <f>S19</f>
        <v>3.9783050847457625E-2</v>
      </c>
    </row>
    <row r="20" spans="1:21" x14ac:dyDescent="0.25">
      <c r="A20" s="7">
        <f t="shared" si="0"/>
        <v>11</v>
      </c>
      <c r="B20" s="37"/>
      <c r="C20" s="24"/>
      <c r="D20" s="24"/>
      <c r="E20" s="33"/>
      <c r="F20" s="34"/>
      <c r="G20" s="33"/>
      <c r="H20" s="40"/>
      <c r="I20" s="41"/>
      <c r="J20" s="30"/>
      <c r="K20" s="30"/>
      <c r="L20" s="35"/>
      <c r="M20" s="42"/>
      <c r="N20" s="43"/>
      <c r="P20" s="18">
        <v>45260</v>
      </c>
      <c r="Q20" s="19">
        <f>SUM($M$68:$M$77)</f>
        <v>3900000000</v>
      </c>
      <c r="R20" s="19">
        <f>SUM($N$68:$N$77)</f>
        <v>152940000</v>
      </c>
      <c r="S20" s="20">
        <f t="shared" si="4"/>
        <v>3.9215384615384617E-2</v>
      </c>
      <c r="T20" s="21">
        <f t="shared" si="9"/>
        <v>30</v>
      </c>
      <c r="U20" s="20">
        <f>((S20*(P20-D48+1)/T20)+(S19*(D48-P19-1)/T20))</f>
        <v>3.9764128639721862E-2</v>
      </c>
    </row>
    <row r="21" spans="1:21" ht="14.4" thickBot="1" x14ac:dyDescent="0.3">
      <c r="A21" s="7">
        <f t="shared" si="0"/>
        <v>12</v>
      </c>
      <c r="B21" s="44" t="s">
        <v>49</v>
      </c>
      <c r="C21" s="24"/>
      <c r="D21" s="24"/>
      <c r="E21" s="45">
        <f>ROUND(SUM(E11:E20),-1)</f>
        <v>3625000000</v>
      </c>
      <c r="F21" s="46"/>
      <c r="G21" s="47"/>
      <c r="H21" s="28"/>
      <c r="I21" s="29"/>
      <c r="J21" s="30"/>
      <c r="K21" s="30"/>
      <c r="L21" s="48">
        <f>ROUND(+N21/M21,4)</f>
        <v>3.4700000000000002E-2</v>
      </c>
      <c r="M21" s="49">
        <f>SUM(M11:M20)</f>
        <v>3625000000</v>
      </c>
      <c r="N21" s="49">
        <f>SUM(N11:N20)</f>
        <v>125710000</v>
      </c>
      <c r="P21" s="18">
        <v>45291</v>
      </c>
      <c r="Q21" s="19">
        <f>SUM($M$68:$M$77)</f>
        <v>3900000000</v>
      </c>
      <c r="R21" s="19">
        <f>SUM($N$68:$N$77)</f>
        <v>152940000</v>
      </c>
      <c r="S21" s="20">
        <f t="shared" si="4"/>
        <v>3.9215384615384617E-2</v>
      </c>
      <c r="T21" s="21">
        <f t="shared" si="9"/>
        <v>31</v>
      </c>
      <c r="U21" s="22">
        <f>S21</f>
        <v>3.9215384615384617E-2</v>
      </c>
    </row>
    <row r="22" spans="1:21" ht="15" thickTop="1" thickBot="1" x14ac:dyDescent="0.3">
      <c r="A22" s="7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P22" s="51"/>
      <c r="Q22" s="51"/>
      <c r="R22" s="51"/>
      <c r="S22" s="51"/>
      <c r="T22" s="21"/>
      <c r="U22" s="22"/>
    </row>
    <row r="23" spans="1:21" ht="14.4" thickBot="1" x14ac:dyDescent="0.3">
      <c r="A23" s="7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2"/>
      <c r="M23" s="2"/>
      <c r="N23" s="2"/>
      <c r="P23" s="51"/>
      <c r="Q23" s="51"/>
      <c r="R23" s="51"/>
      <c r="S23" s="51"/>
      <c r="T23" s="51"/>
      <c r="U23" s="51"/>
    </row>
    <row r="24" spans="1:21" ht="17.399999999999999" thickBot="1" x14ac:dyDescent="0.3">
      <c r="A24" s="8" t="s">
        <v>50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51" t="s">
        <v>51</v>
      </c>
      <c r="Q24" s="51"/>
      <c r="R24" s="51"/>
      <c r="S24" s="51"/>
      <c r="T24" s="19">
        <f>SUM(T10:T22)</f>
        <v>365</v>
      </c>
      <c r="U24" s="53">
        <f>AVERAGE(U10:U21)</f>
        <v>3.7403441019576086E-2</v>
      </c>
    </row>
    <row r="25" spans="1:21" x14ac:dyDescent="0.25">
      <c r="B25" s="10" t="s">
        <v>5</v>
      </c>
      <c r="C25" s="10" t="s">
        <v>6</v>
      </c>
      <c r="D25" s="10" t="s">
        <v>7</v>
      </c>
      <c r="E25" s="10" t="s">
        <v>8</v>
      </c>
      <c r="F25" s="10" t="s">
        <v>9</v>
      </c>
      <c r="G25" s="10" t="s">
        <v>10</v>
      </c>
      <c r="H25" s="10" t="s">
        <v>11</v>
      </c>
      <c r="I25" s="10" t="s">
        <v>12</v>
      </c>
      <c r="J25" s="10" t="s">
        <v>13</v>
      </c>
      <c r="K25" s="10" t="s">
        <v>14</v>
      </c>
      <c r="L25" s="10" t="s">
        <v>15</v>
      </c>
      <c r="M25" s="10" t="s">
        <v>16</v>
      </c>
      <c r="N25" s="10" t="s">
        <v>17</v>
      </c>
      <c r="P25" s="51"/>
      <c r="Q25" s="51"/>
      <c r="R25" s="54"/>
      <c r="S25" s="54"/>
      <c r="T25" s="51"/>
      <c r="U25" s="51"/>
    </row>
    <row r="26" spans="1:21" x14ac:dyDescent="0.25">
      <c r="A26" s="7"/>
      <c r="B26" s="10"/>
      <c r="C26" s="10"/>
      <c r="D26" s="10"/>
      <c r="E26" s="10"/>
      <c r="F26" s="12"/>
      <c r="G26" s="12" t="s">
        <v>19</v>
      </c>
      <c r="H26" s="10"/>
      <c r="I26" s="10"/>
      <c r="J26" s="10"/>
      <c r="K26" s="7"/>
      <c r="L26" s="12" t="s">
        <v>20</v>
      </c>
      <c r="M26" s="10"/>
      <c r="N26" s="12" t="s">
        <v>21</v>
      </c>
      <c r="P26" s="55" t="s">
        <v>52</v>
      </c>
      <c r="Q26" s="54"/>
      <c r="R26" s="54"/>
      <c r="S26" s="54"/>
      <c r="T26" s="51"/>
      <c r="U26" s="51"/>
    </row>
    <row r="27" spans="1:21" ht="27.6" x14ac:dyDescent="0.25">
      <c r="A27" s="13" t="s">
        <v>22</v>
      </c>
      <c r="B27" s="13" t="s">
        <v>23</v>
      </c>
      <c r="C27" s="13" t="s">
        <v>24</v>
      </c>
      <c r="D27" s="13" t="s">
        <v>25</v>
      </c>
      <c r="E27" s="13" t="s">
        <v>26</v>
      </c>
      <c r="F27" s="13" t="s">
        <v>27</v>
      </c>
      <c r="G27" s="13" t="s">
        <v>28</v>
      </c>
      <c r="H27" s="13" t="s">
        <v>29</v>
      </c>
      <c r="I27" s="13" t="s">
        <v>30</v>
      </c>
      <c r="J27" s="13" t="s">
        <v>31</v>
      </c>
      <c r="K27" s="13" t="s">
        <v>32</v>
      </c>
      <c r="L27" s="13" t="s">
        <v>33</v>
      </c>
      <c r="M27" s="13" t="s">
        <v>34</v>
      </c>
      <c r="N27" s="13" t="s">
        <v>35</v>
      </c>
      <c r="P27" s="51"/>
      <c r="Q27" s="56" t="s">
        <v>53</v>
      </c>
      <c r="R27" s="56"/>
      <c r="S27" s="56"/>
      <c r="T27" s="56"/>
      <c r="U27" s="56"/>
    </row>
    <row r="28" spans="1:2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P28" s="55"/>
      <c r="Q28" s="56"/>
      <c r="R28" s="56"/>
      <c r="S28" s="56"/>
      <c r="T28" s="56"/>
      <c r="U28" s="56"/>
    </row>
    <row r="29" spans="1:21" x14ac:dyDescent="0.25">
      <c r="A29" s="7">
        <f>A21+1</f>
        <v>13</v>
      </c>
      <c r="B29" s="23" t="s">
        <v>40</v>
      </c>
      <c r="C29" s="24">
        <v>41597</v>
      </c>
      <c r="D29" s="24">
        <v>45260</v>
      </c>
      <c r="E29" s="25">
        <v>525000000</v>
      </c>
      <c r="F29" s="26">
        <v>0.99529999999999996</v>
      </c>
      <c r="G29" s="27">
        <f t="shared" ref="G29:G38" si="19">E29*F29</f>
        <v>522532500</v>
      </c>
      <c r="H29" s="28">
        <v>4.2500000000000003E-2</v>
      </c>
      <c r="I29" s="29">
        <f t="shared" ref="I29:I38" si="20">YIELD(C29,D29,H29,F29*100,100,2,0)</f>
        <v>4.3080413890097854E-2</v>
      </c>
      <c r="J29" s="30">
        <v>9.4023931428571436E-4</v>
      </c>
      <c r="K29" s="30">
        <v>0</v>
      </c>
      <c r="L29" s="28">
        <f t="shared" ref="L29:L38" si="21">ROUND(I29+J29+K29,4)</f>
        <v>4.3999999999999997E-2</v>
      </c>
      <c r="M29" s="25">
        <v>525000000</v>
      </c>
      <c r="N29" s="31">
        <f>M29*L29</f>
        <v>23100000</v>
      </c>
      <c r="Q29" s="57"/>
      <c r="R29" s="57"/>
      <c r="S29" s="57"/>
      <c r="T29" s="57"/>
      <c r="U29" s="57"/>
    </row>
    <row r="30" spans="1:21" x14ac:dyDescent="0.25">
      <c r="A30" s="7">
        <f>A29+1</f>
        <v>14</v>
      </c>
      <c r="B30" s="4" t="s">
        <v>41</v>
      </c>
      <c r="C30" s="32">
        <v>44434</v>
      </c>
      <c r="D30" s="32">
        <v>45527</v>
      </c>
      <c r="E30" s="33">
        <v>600000000</v>
      </c>
      <c r="F30" s="34">
        <v>1</v>
      </c>
      <c r="G30" s="33">
        <v>600000000</v>
      </c>
      <c r="H30" s="35">
        <v>1.0370000000000001E-2</v>
      </c>
      <c r="I30" s="29">
        <f t="shared" si="20"/>
        <v>1.0369925279348866E-2</v>
      </c>
      <c r="J30" s="30">
        <v>2.0481889100000001E-3</v>
      </c>
      <c r="K30" s="30">
        <v>0</v>
      </c>
      <c r="L30" s="35">
        <f>ROUND(I30+J30+K30,4)</f>
        <v>1.24E-2</v>
      </c>
      <c r="M30" s="33">
        <f>+E30</f>
        <v>600000000</v>
      </c>
      <c r="N30" s="36">
        <f>M30*L30</f>
        <v>7440000</v>
      </c>
      <c r="Q30" s="57"/>
      <c r="R30" s="57"/>
      <c r="S30" s="57"/>
      <c r="T30" s="57"/>
      <c r="U30" s="57"/>
    </row>
    <row r="31" spans="1:21" ht="15.75" customHeight="1" x14ac:dyDescent="0.25">
      <c r="A31" s="7">
        <f t="shared" ref="A31:A40" si="22">A30+1</f>
        <v>15</v>
      </c>
      <c r="B31" s="37" t="s">
        <v>42</v>
      </c>
      <c r="C31" s="24">
        <v>42382</v>
      </c>
      <c r="D31" s="24">
        <v>46037</v>
      </c>
      <c r="E31" s="38">
        <v>300000000</v>
      </c>
      <c r="F31" s="26">
        <v>0.99697000000000002</v>
      </c>
      <c r="G31" s="27">
        <f t="shared" si="19"/>
        <v>299091000</v>
      </c>
      <c r="H31" s="28">
        <v>3.95E-2</v>
      </c>
      <c r="I31" s="29">
        <f t="shared" si="20"/>
        <v>3.9869946878568249E-2</v>
      </c>
      <c r="J31" s="30">
        <v>9.5578199999999996E-4</v>
      </c>
      <c r="K31" s="30">
        <v>0</v>
      </c>
      <c r="L31" s="28">
        <f t="shared" si="21"/>
        <v>4.0800000000000003E-2</v>
      </c>
      <c r="M31" s="38">
        <v>300000000</v>
      </c>
      <c r="N31" s="31">
        <f t="shared" ref="N31:N38" si="23">M31*L31</f>
        <v>12240000</v>
      </c>
    </row>
    <row r="32" spans="1:21" ht="16.2" customHeight="1" x14ac:dyDescent="0.25">
      <c r="A32" s="7">
        <f t="shared" si="22"/>
        <v>16</v>
      </c>
      <c r="B32" s="37" t="s">
        <v>43</v>
      </c>
      <c r="C32" s="24">
        <v>42601</v>
      </c>
      <c r="D32" s="24">
        <v>46402</v>
      </c>
      <c r="E32" s="38">
        <v>400000000</v>
      </c>
      <c r="F32" s="26">
        <v>0.99948999999999999</v>
      </c>
      <c r="G32" s="27">
        <f>E32*F32</f>
        <v>399796000</v>
      </c>
      <c r="H32" s="28">
        <v>3.15E-2</v>
      </c>
      <c r="I32" s="29">
        <f>YIELD(C32,D32,H32,F32*100,100,2,0)</f>
        <v>3.155574065360886E-2</v>
      </c>
      <c r="J32" s="30">
        <v>7.8739633247484741E-3</v>
      </c>
      <c r="K32" s="30">
        <v>2.0300187E-3</v>
      </c>
      <c r="L32" s="28">
        <f>ROUND(I32+J32+K32,4)</f>
        <v>4.1500000000000002E-2</v>
      </c>
      <c r="M32" s="38">
        <v>400000000</v>
      </c>
      <c r="N32" s="36">
        <f>M32*L32</f>
        <v>16600000</v>
      </c>
    </row>
    <row r="33" spans="1:19" x14ac:dyDescent="0.25">
      <c r="A33" s="7">
        <f t="shared" si="22"/>
        <v>17</v>
      </c>
      <c r="B33" s="37" t="s">
        <v>54</v>
      </c>
      <c r="C33" s="24">
        <v>44992</v>
      </c>
      <c r="D33" s="24">
        <v>46827</v>
      </c>
      <c r="E33" s="38">
        <v>350000000</v>
      </c>
      <c r="F33" s="26">
        <f>ROUND(G33/E33,4)</f>
        <v>0.99680000000000002</v>
      </c>
      <c r="G33" s="27">
        <v>348869500</v>
      </c>
      <c r="H33" s="28">
        <v>5.9499999999999997E-2</v>
      </c>
      <c r="I33" s="29">
        <f>YIELD(C33,D33,H33,F33*100,100,2,0)</f>
        <v>6.0243486888810989E-2</v>
      </c>
      <c r="J33" s="30">
        <v>1.9402854835439264E-3</v>
      </c>
      <c r="K33" s="30">
        <v>0</v>
      </c>
      <c r="L33" s="28">
        <f>ROUND(I33+J33+K33,4)</f>
        <v>6.2199999999999998E-2</v>
      </c>
      <c r="M33" s="38">
        <v>350000000</v>
      </c>
      <c r="N33" s="36">
        <f>M33*L33</f>
        <v>21770000</v>
      </c>
    </row>
    <row r="34" spans="1:19" x14ac:dyDescent="0.25">
      <c r="A34" s="7">
        <f t="shared" si="22"/>
        <v>18</v>
      </c>
      <c r="B34" s="37" t="s">
        <v>44</v>
      </c>
      <c r="C34" s="24">
        <v>43741</v>
      </c>
      <c r="D34" s="24">
        <v>47406</v>
      </c>
      <c r="E34" s="38">
        <v>400000000</v>
      </c>
      <c r="F34" s="26">
        <v>0.99656</v>
      </c>
      <c r="G34" s="27">
        <f>E34*F34</f>
        <v>398624000</v>
      </c>
      <c r="H34" s="28">
        <v>3.0499999999999999E-2</v>
      </c>
      <c r="I34" s="29">
        <f>YIELD(C34,D34,H34,F34*100,100,2,0)</f>
        <v>3.0900518298005258E-2</v>
      </c>
      <c r="J34" s="30">
        <v>9.1077059999999997E-4</v>
      </c>
      <c r="K34" s="30">
        <v>1.5607200000000002E-5</v>
      </c>
      <c r="L34" s="28">
        <f>ROUND(I34+J34+K34,4)</f>
        <v>3.1800000000000002E-2</v>
      </c>
      <c r="M34" s="38">
        <v>400000000</v>
      </c>
      <c r="N34" s="36">
        <f>M34*L34</f>
        <v>12720000</v>
      </c>
      <c r="Q34" s="57"/>
      <c r="R34" s="57"/>
      <c r="S34" s="57"/>
    </row>
    <row r="35" spans="1:19" x14ac:dyDescent="0.25">
      <c r="A35" s="7">
        <f t="shared" si="22"/>
        <v>19</v>
      </c>
      <c r="B35" s="37" t="s">
        <v>45</v>
      </c>
      <c r="C35" s="24">
        <v>43999</v>
      </c>
      <c r="D35" s="24">
        <v>47649</v>
      </c>
      <c r="E35" s="33">
        <v>400000000</v>
      </c>
      <c r="F35" s="34">
        <v>0.99658000000000002</v>
      </c>
      <c r="G35" s="39">
        <f>E35*F35</f>
        <v>398632000</v>
      </c>
      <c r="H35" s="35">
        <v>2.5000000000000001E-2</v>
      </c>
      <c r="I35" s="29">
        <f>YIELD(C35,D35,H35,F35*100,100,2,0)</f>
        <v>2.5389497768447077E-2</v>
      </c>
      <c r="J35" s="30">
        <v>9.3674936991737002E-4</v>
      </c>
      <c r="K35" s="30">
        <v>0</v>
      </c>
      <c r="L35" s="35">
        <f>ROUND(I35+J35+K35,4)</f>
        <v>2.63E-2</v>
      </c>
      <c r="M35" s="33">
        <v>400000000</v>
      </c>
      <c r="N35" s="36">
        <f>M35*L35</f>
        <v>10520000</v>
      </c>
      <c r="Q35" s="57"/>
      <c r="R35" s="57"/>
      <c r="S35" s="57"/>
    </row>
    <row r="36" spans="1:19" x14ac:dyDescent="0.25">
      <c r="A36" s="7">
        <f t="shared" si="22"/>
        <v>20</v>
      </c>
      <c r="B36" s="37" t="s">
        <v>46</v>
      </c>
      <c r="C36" s="24">
        <v>43329</v>
      </c>
      <c r="D36" s="24">
        <v>48700</v>
      </c>
      <c r="E36" s="38">
        <v>400000000</v>
      </c>
      <c r="F36" s="26">
        <v>0.99543000000000004</v>
      </c>
      <c r="G36" s="27">
        <f t="shared" si="19"/>
        <v>398172000</v>
      </c>
      <c r="H36" s="28">
        <v>4.3499999999999997E-2</v>
      </c>
      <c r="I36" s="29">
        <f t="shared" si="20"/>
        <v>4.391981373724866E-2</v>
      </c>
      <c r="J36" s="30">
        <v>8.4427530000000001E-4</v>
      </c>
      <c r="K36" s="30">
        <v>3.6077929561768038E-4</v>
      </c>
      <c r="L36" s="28">
        <f t="shared" si="21"/>
        <v>4.5100000000000001E-2</v>
      </c>
      <c r="M36" s="38">
        <v>400000000</v>
      </c>
      <c r="N36" s="36">
        <f t="shared" si="23"/>
        <v>18040000</v>
      </c>
    </row>
    <row r="37" spans="1:19" x14ac:dyDescent="0.25">
      <c r="A37" s="7">
        <f t="shared" si="22"/>
        <v>21</v>
      </c>
      <c r="B37" s="37" t="s">
        <v>47</v>
      </c>
      <c r="C37" s="24">
        <v>42601</v>
      </c>
      <c r="D37" s="24">
        <v>53585</v>
      </c>
      <c r="E37" s="38">
        <v>300000000</v>
      </c>
      <c r="F37" s="26">
        <v>0.99455000000000005</v>
      </c>
      <c r="G37" s="27">
        <f>E37*F37</f>
        <v>298365000</v>
      </c>
      <c r="H37" s="28">
        <v>4.2000000000000003E-2</v>
      </c>
      <c r="I37" s="29">
        <f>YIELD(C37,D37,H37,F37*100,100,2,0)</f>
        <v>4.232044430624305E-2</v>
      </c>
      <c r="J37" s="30">
        <v>3.7018941463470351E-4</v>
      </c>
      <c r="K37" s="30">
        <v>1.0321071999999998E-3</v>
      </c>
      <c r="L37" s="28">
        <f>ROUND(I37+J37+K37,4)</f>
        <v>4.3700000000000003E-2</v>
      </c>
      <c r="M37" s="38">
        <v>300000000</v>
      </c>
      <c r="N37" s="36">
        <f>M37*L37</f>
        <v>13110000</v>
      </c>
    </row>
    <row r="38" spans="1:19" x14ac:dyDescent="0.25">
      <c r="A38" s="7">
        <f t="shared" si="22"/>
        <v>22</v>
      </c>
      <c r="B38" s="37" t="s">
        <v>48</v>
      </c>
      <c r="C38" s="24">
        <v>43741</v>
      </c>
      <c r="D38" s="24">
        <v>54711</v>
      </c>
      <c r="E38" s="33">
        <v>300000000</v>
      </c>
      <c r="F38" s="26">
        <v>0.99804999999999999</v>
      </c>
      <c r="G38" s="27">
        <f t="shared" si="19"/>
        <v>299415000</v>
      </c>
      <c r="H38" s="35">
        <v>3.875E-2</v>
      </c>
      <c r="I38" s="29">
        <f t="shared" si="20"/>
        <v>3.8859927047345075E-2</v>
      </c>
      <c r="J38" s="30">
        <v>3.7276113213616577E-4</v>
      </c>
      <c r="K38" s="30">
        <v>6.1855508037079955E-4</v>
      </c>
      <c r="L38" s="35">
        <f t="shared" si="21"/>
        <v>3.9899999999999998E-2</v>
      </c>
      <c r="M38" s="33">
        <v>300000000</v>
      </c>
      <c r="N38" s="36">
        <f t="shared" si="23"/>
        <v>11970000</v>
      </c>
    </row>
    <row r="39" spans="1:19" x14ac:dyDescent="0.25">
      <c r="A39" s="7">
        <f t="shared" si="22"/>
        <v>23</v>
      </c>
      <c r="B39" s="37"/>
      <c r="C39" s="24"/>
      <c r="D39" s="24"/>
      <c r="E39" s="33"/>
      <c r="F39" s="34"/>
      <c r="G39" s="33"/>
      <c r="H39" s="40"/>
      <c r="I39" s="41"/>
      <c r="J39" s="30"/>
      <c r="K39" s="30"/>
      <c r="L39" s="35"/>
      <c r="M39" s="42"/>
      <c r="N39" s="43"/>
    </row>
    <row r="40" spans="1:19" ht="14.4" thickBot="1" x14ac:dyDescent="0.3">
      <c r="A40" s="7">
        <f t="shared" si="22"/>
        <v>24</v>
      </c>
      <c r="B40" s="44" t="s">
        <v>49</v>
      </c>
      <c r="C40" s="24"/>
      <c r="D40" s="24"/>
      <c r="E40" s="45">
        <f>ROUND(SUM(E29:E39),-1)</f>
        <v>3975000000</v>
      </c>
      <c r="F40" s="46"/>
      <c r="G40" s="47"/>
      <c r="H40" s="28"/>
      <c r="I40" s="29"/>
      <c r="J40" s="30"/>
      <c r="K40" s="30"/>
      <c r="L40" s="48">
        <f>ROUND(+N40/M40,4)</f>
        <v>3.7100000000000001E-2</v>
      </c>
      <c r="M40" s="49">
        <f>SUM(M29:M39)</f>
        <v>3975000000</v>
      </c>
      <c r="N40" s="49">
        <f>SUM(N29:N39)</f>
        <v>147510000</v>
      </c>
    </row>
    <row r="41" spans="1:19" ht="15" thickTop="1" thickBot="1" x14ac:dyDescent="0.3">
      <c r="A41" s="7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9" x14ac:dyDescent="0.25">
      <c r="A42" s="7"/>
    </row>
    <row r="43" spans="1:19" x14ac:dyDescent="0.25">
      <c r="A43" s="8" t="s">
        <v>55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9" x14ac:dyDescent="0.25">
      <c r="B44" s="10" t="s">
        <v>5</v>
      </c>
      <c r="C44" s="10" t="s">
        <v>6</v>
      </c>
      <c r="D44" s="10" t="s">
        <v>7</v>
      </c>
      <c r="E44" s="10" t="s">
        <v>8</v>
      </c>
      <c r="F44" s="10" t="s">
        <v>9</v>
      </c>
      <c r="G44" s="10" t="s">
        <v>10</v>
      </c>
      <c r="H44" s="10" t="s">
        <v>11</v>
      </c>
      <c r="I44" s="10" t="s">
        <v>12</v>
      </c>
      <c r="J44" s="10" t="s">
        <v>13</v>
      </c>
      <c r="K44" s="10" t="s">
        <v>14</v>
      </c>
      <c r="L44" s="10" t="s">
        <v>15</v>
      </c>
      <c r="M44" s="10" t="s">
        <v>16</v>
      </c>
      <c r="N44" s="10" t="s">
        <v>17</v>
      </c>
    </row>
    <row r="45" spans="1:19" x14ac:dyDescent="0.25">
      <c r="A45" s="7"/>
      <c r="B45" s="10"/>
      <c r="C45" s="10"/>
      <c r="D45" s="10"/>
      <c r="E45" s="10"/>
      <c r="F45" s="12"/>
      <c r="G45" s="12" t="s">
        <v>19</v>
      </c>
      <c r="H45" s="10"/>
      <c r="I45" s="10"/>
      <c r="J45" s="10"/>
      <c r="K45" s="7"/>
      <c r="L45" s="12" t="s">
        <v>20</v>
      </c>
      <c r="M45" s="10"/>
      <c r="N45" s="12" t="s">
        <v>21</v>
      </c>
    </row>
    <row r="46" spans="1:19" ht="27.6" x14ac:dyDescent="0.25">
      <c r="A46" s="13" t="s">
        <v>22</v>
      </c>
      <c r="B46" s="13" t="s">
        <v>23</v>
      </c>
      <c r="C46" s="13" t="s">
        <v>24</v>
      </c>
      <c r="D46" s="13" t="s">
        <v>25</v>
      </c>
      <c r="E46" s="13" t="s">
        <v>26</v>
      </c>
      <c r="F46" s="13" t="s">
        <v>27</v>
      </c>
      <c r="G46" s="13" t="s">
        <v>28</v>
      </c>
      <c r="H46" s="13" t="s">
        <v>29</v>
      </c>
      <c r="I46" s="13" t="s">
        <v>30</v>
      </c>
      <c r="J46" s="13" t="s">
        <v>31</v>
      </c>
      <c r="K46" s="13" t="s">
        <v>32</v>
      </c>
      <c r="L46" s="13" t="s">
        <v>33</v>
      </c>
      <c r="M46" s="13" t="s">
        <v>34</v>
      </c>
      <c r="N46" s="13" t="s">
        <v>35</v>
      </c>
    </row>
    <row r="47" spans="1:19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9" x14ac:dyDescent="0.25">
      <c r="A48" s="7">
        <f>A40+1</f>
        <v>25</v>
      </c>
      <c r="B48" s="23" t="s">
        <v>40</v>
      </c>
      <c r="C48" s="24">
        <v>41597</v>
      </c>
      <c r="D48" s="24">
        <v>45260</v>
      </c>
      <c r="E48" s="25">
        <v>525000000</v>
      </c>
      <c r="F48" s="26">
        <v>0.99529999999999996</v>
      </c>
      <c r="G48" s="27">
        <f t="shared" ref="G48:G50" si="24">E48*F48</f>
        <v>522532500</v>
      </c>
      <c r="H48" s="28">
        <v>4.2500000000000003E-2</v>
      </c>
      <c r="I48" s="29">
        <f t="shared" ref="I48:I50" si="25">YIELD(C48,D48,H48,F48*100,100,2,0)</f>
        <v>4.3080413890097854E-2</v>
      </c>
      <c r="J48" s="30">
        <v>9.4023931428571436E-4</v>
      </c>
      <c r="K48" s="30">
        <v>0</v>
      </c>
      <c r="L48" s="28">
        <f t="shared" ref="L48:L50" si="26">ROUND(I48+J48+K48,4)</f>
        <v>4.3999999999999997E-2</v>
      </c>
      <c r="M48" s="25">
        <v>525000000</v>
      </c>
      <c r="N48" s="31">
        <f>M48*L48</f>
        <v>23100000</v>
      </c>
    </row>
    <row r="49" spans="1:14" x14ac:dyDescent="0.25">
      <c r="A49" s="7">
        <f>A48+1</f>
        <v>26</v>
      </c>
      <c r="B49" s="4" t="s">
        <v>41</v>
      </c>
      <c r="C49" s="32">
        <v>44434</v>
      </c>
      <c r="D49" s="32">
        <v>45527</v>
      </c>
      <c r="E49" s="33">
        <v>600000000</v>
      </c>
      <c r="F49" s="34">
        <v>1</v>
      </c>
      <c r="G49" s="33">
        <v>600000000</v>
      </c>
      <c r="H49" s="35">
        <v>1.0370000000000001E-2</v>
      </c>
      <c r="I49" s="29">
        <f t="shared" si="25"/>
        <v>1.0369925279348866E-2</v>
      </c>
      <c r="J49" s="30">
        <v>2.0481889100000001E-3</v>
      </c>
      <c r="K49" s="30">
        <v>0</v>
      </c>
      <c r="L49" s="35">
        <f>ROUND(I49+J49+K49,4)</f>
        <v>1.24E-2</v>
      </c>
      <c r="M49" s="33">
        <f>+E49</f>
        <v>600000000</v>
      </c>
      <c r="N49" s="36">
        <f>M49*L49</f>
        <v>7440000</v>
      </c>
    </row>
    <row r="50" spans="1:14" x14ac:dyDescent="0.25">
      <c r="A50" s="7">
        <f t="shared" ref="A50:A60" si="27">A49+1</f>
        <v>27</v>
      </c>
      <c r="B50" s="37" t="s">
        <v>42</v>
      </c>
      <c r="C50" s="24">
        <v>42382</v>
      </c>
      <c r="D50" s="24">
        <v>46037</v>
      </c>
      <c r="E50" s="38">
        <v>300000000</v>
      </c>
      <c r="F50" s="26">
        <v>0.99697000000000002</v>
      </c>
      <c r="G50" s="27">
        <f t="shared" si="24"/>
        <v>299091000</v>
      </c>
      <c r="H50" s="28">
        <v>3.95E-2</v>
      </c>
      <c r="I50" s="29">
        <f t="shared" si="25"/>
        <v>3.9869946878568249E-2</v>
      </c>
      <c r="J50" s="30">
        <v>9.5578199999999996E-4</v>
      </c>
      <c r="K50" s="30">
        <v>0</v>
      </c>
      <c r="L50" s="28">
        <f t="shared" si="26"/>
        <v>4.0800000000000003E-2</v>
      </c>
      <c r="M50" s="38">
        <v>300000000</v>
      </c>
      <c r="N50" s="31">
        <f t="shared" ref="N50" si="28">M50*L50</f>
        <v>12240000</v>
      </c>
    </row>
    <row r="51" spans="1:14" x14ac:dyDescent="0.25">
      <c r="A51" s="7">
        <f t="shared" si="27"/>
        <v>28</v>
      </c>
      <c r="B51" s="37" t="s">
        <v>43</v>
      </c>
      <c r="C51" s="24">
        <v>42601</v>
      </c>
      <c r="D51" s="24">
        <v>46402</v>
      </c>
      <c r="E51" s="38">
        <v>400000000</v>
      </c>
      <c r="F51" s="26">
        <v>0.99948999999999999</v>
      </c>
      <c r="G51" s="27">
        <f>E51*F51</f>
        <v>399796000</v>
      </c>
      <c r="H51" s="28">
        <v>3.15E-2</v>
      </c>
      <c r="I51" s="29">
        <f>YIELD(C51,D51,H51,F51*100,100,2,0)</f>
        <v>3.155574065360886E-2</v>
      </c>
      <c r="J51" s="30">
        <v>7.8739633247484741E-3</v>
      </c>
      <c r="K51" s="30">
        <v>2.0300187E-3</v>
      </c>
      <c r="L51" s="28">
        <f>ROUND(I51+J51+K51,4)</f>
        <v>4.1500000000000002E-2</v>
      </c>
      <c r="M51" s="38">
        <v>400000000</v>
      </c>
      <c r="N51" s="36">
        <f>M51*L51</f>
        <v>16600000</v>
      </c>
    </row>
    <row r="52" spans="1:14" x14ac:dyDescent="0.25">
      <c r="A52" s="7">
        <f t="shared" si="27"/>
        <v>29</v>
      </c>
      <c r="B52" s="37" t="s">
        <v>54</v>
      </c>
      <c r="C52" s="24">
        <v>44992</v>
      </c>
      <c r="D52" s="24">
        <v>46827</v>
      </c>
      <c r="E52" s="38">
        <v>350000000</v>
      </c>
      <c r="F52" s="26">
        <f>ROUND(G52/E52,4)</f>
        <v>0.99680000000000002</v>
      </c>
      <c r="G52" s="27">
        <v>348869500</v>
      </c>
      <c r="H52" s="28">
        <v>5.9499999999999997E-2</v>
      </c>
      <c r="I52" s="29">
        <f>YIELD(C52,D52,H52,F52*100,100,2,0)</f>
        <v>6.0243486888810989E-2</v>
      </c>
      <c r="J52" s="30">
        <v>1.9402854835439264E-3</v>
      </c>
      <c r="K52" s="30">
        <v>0</v>
      </c>
      <c r="L52" s="28">
        <f>ROUND(I52+J52+K52,4)</f>
        <v>6.2199999999999998E-2</v>
      </c>
      <c r="M52" s="38">
        <v>350000000</v>
      </c>
      <c r="N52" s="36">
        <f>M52*L52</f>
        <v>21770000</v>
      </c>
    </row>
    <row r="53" spans="1:14" x14ac:dyDescent="0.25">
      <c r="A53" s="7">
        <f t="shared" si="27"/>
        <v>30</v>
      </c>
      <c r="B53" s="37" t="s">
        <v>44</v>
      </c>
      <c r="C53" s="24">
        <v>43741</v>
      </c>
      <c r="D53" s="24">
        <v>47406</v>
      </c>
      <c r="E53" s="38">
        <v>400000000</v>
      </c>
      <c r="F53" s="26">
        <v>0.99656</v>
      </c>
      <c r="G53" s="27">
        <f>E53*F53</f>
        <v>398624000</v>
      </c>
      <c r="H53" s="28">
        <v>3.0499999999999999E-2</v>
      </c>
      <c r="I53" s="29">
        <f>YIELD(C53,D53,H53,F53*100,100,2,0)</f>
        <v>3.0900518298005258E-2</v>
      </c>
      <c r="J53" s="30">
        <v>9.1077059999999997E-4</v>
      </c>
      <c r="K53" s="30">
        <v>1.5607200000000002E-5</v>
      </c>
      <c r="L53" s="28">
        <f>ROUND(I53+J53+K53,4)</f>
        <v>3.1800000000000002E-2</v>
      </c>
      <c r="M53" s="38">
        <v>400000000</v>
      </c>
      <c r="N53" s="36">
        <f>M53*L53</f>
        <v>12720000</v>
      </c>
    </row>
    <row r="54" spans="1:14" x14ac:dyDescent="0.25">
      <c r="A54" s="7">
        <f t="shared" si="27"/>
        <v>31</v>
      </c>
      <c r="B54" s="37" t="s">
        <v>45</v>
      </c>
      <c r="C54" s="24">
        <v>43999</v>
      </c>
      <c r="D54" s="24">
        <v>47649</v>
      </c>
      <c r="E54" s="33">
        <v>400000000</v>
      </c>
      <c r="F54" s="34">
        <v>0.99658000000000002</v>
      </c>
      <c r="G54" s="39">
        <f>E54*F54</f>
        <v>398632000</v>
      </c>
      <c r="H54" s="35">
        <v>2.5000000000000001E-2</v>
      </c>
      <c r="I54" s="29">
        <f>YIELD(C54,D54,H54,F54*100,100,2,0)</f>
        <v>2.5389497768447077E-2</v>
      </c>
      <c r="J54" s="30">
        <v>9.3674936991737002E-4</v>
      </c>
      <c r="K54" s="30">
        <v>0</v>
      </c>
      <c r="L54" s="35">
        <f>ROUND(I54+J54+K54,4)</f>
        <v>2.63E-2</v>
      </c>
      <c r="M54" s="33">
        <v>400000000</v>
      </c>
      <c r="N54" s="36">
        <f>M54*L54</f>
        <v>10520000</v>
      </c>
    </row>
    <row r="55" spans="1:14" x14ac:dyDescent="0.25">
      <c r="A55" s="7">
        <f t="shared" si="27"/>
        <v>32</v>
      </c>
      <c r="B55" s="37" t="s">
        <v>46</v>
      </c>
      <c r="C55" s="24">
        <v>43329</v>
      </c>
      <c r="D55" s="24">
        <v>48700</v>
      </c>
      <c r="E55" s="38">
        <v>400000000</v>
      </c>
      <c r="F55" s="26">
        <v>0.99543000000000004</v>
      </c>
      <c r="G55" s="27">
        <f t="shared" ref="G55:G56" si="29">E55*F55</f>
        <v>398172000</v>
      </c>
      <c r="H55" s="28">
        <v>4.3499999999999997E-2</v>
      </c>
      <c r="I55" s="29">
        <f t="shared" ref="I55:I56" si="30">YIELD(C55,D55,H55,F55*100,100,2,0)</f>
        <v>4.391981373724866E-2</v>
      </c>
      <c r="J55" s="30">
        <v>8.4427530000000001E-4</v>
      </c>
      <c r="K55" s="30">
        <v>3.6077929561768038E-4</v>
      </c>
      <c r="L55" s="28">
        <f t="shared" ref="L55:L56" si="31">ROUND(I55+J55+K55,4)</f>
        <v>4.5100000000000001E-2</v>
      </c>
      <c r="M55" s="38">
        <v>400000000</v>
      </c>
      <c r="N55" s="36">
        <f t="shared" ref="N55:N56" si="32">M55*L55</f>
        <v>18040000</v>
      </c>
    </row>
    <row r="56" spans="1:14" x14ac:dyDescent="0.25">
      <c r="A56" s="7">
        <f t="shared" si="27"/>
        <v>33</v>
      </c>
      <c r="B56" s="37" t="s">
        <v>56</v>
      </c>
      <c r="C56" s="24">
        <v>45184</v>
      </c>
      <c r="D56" s="24">
        <v>49079</v>
      </c>
      <c r="E56" s="38">
        <v>450000000</v>
      </c>
      <c r="F56" s="26">
        <v>0.99229999999999996</v>
      </c>
      <c r="G56" s="27">
        <f t="shared" si="29"/>
        <v>446535000</v>
      </c>
      <c r="H56" s="28">
        <v>6.1499999999999999E-2</v>
      </c>
      <c r="I56" s="29">
        <f t="shared" si="30"/>
        <v>6.248612242128089E-2</v>
      </c>
      <c r="J56" s="30">
        <v>9.1770189726775948E-4</v>
      </c>
      <c r="K56" s="30">
        <v>0</v>
      </c>
      <c r="L56" s="28">
        <f t="shared" si="31"/>
        <v>6.3399999999999998E-2</v>
      </c>
      <c r="M56" s="38">
        <v>450000000</v>
      </c>
      <c r="N56" s="36">
        <f t="shared" si="32"/>
        <v>28530000</v>
      </c>
    </row>
    <row r="57" spans="1:14" x14ac:dyDescent="0.25">
      <c r="A57" s="7">
        <f t="shared" si="27"/>
        <v>34</v>
      </c>
      <c r="B57" s="37" t="s">
        <v>47</v>
      </c>
      <c r="C57" s="24">
        <v>42601</v>
      </c>
      <c r="D57" s="24">
        <v>53585</v>
      </c>
      <c r="E57" s="38">
        <v>300000000</v>
      </c>
      <c r="F57" s="26">
        <v>0.99455000000000005</v>
      </c>
      <c r="G57" s="27">
        <f>E57*F57</f>
        <v>298365000</v>
      </c>
      <c r="H57" s="28">
        <v>4.2000000000000003E-2</v>
      </c>
      <c r="I57" s="29">
        <f>YIELD(C57,D57,H57,F57*100,100,2,0)</f>
        <v>4.232044430624305E-2</v>
      </c>
      <c r="J57" s="30">
        <v>3.7018941463470351E-4</v>
      </c>
      <c r="K57" s="30">
        <v>1.0321071999999998E-3</v>
      </c>
      <c r="L57" s="28">
        <f>ROUND(I57+J57+K57,4)</f>
        <v>4.3700000000000003E-2</v>
      </c>
      <c r="M57" s="38">
        <v>300000000</v>
      </c>
      <c r="N57" s="36">
        <f>M57*L57</f>
        <v>13110000</v>
      </c>
    </row>
    <row r="58" spans="1:14" x14ac:dyDescent="0.25">
      <c r="A58" s="7">
        <f t="shared" si="27"/>
        <v>35</v>
      </c>
      <c r="B58" s="37" t="s">
        <v>48</v>
      </c>
      <c r="C58" s="24">
        <v>43741</v>
      </c>
      <c r="D58" s="24">
        <v>54711</v>
      </c>
      <c r="E58" s="33">
        <v>300000000</v>
      </c>
      <c r="F58" s="26">
        <v>0.99804999999999999</v>
      </c>
      <c r="G58" s="27">
        <f t="shared" ref="G58" si="33">E58*F58</f>
        <v>299415000</v>
      </c>
      <c r="H58" s="35">
        <v>3.875E-2</v>
      </c>
      <c r="I58" s="29">
        <f t="shared" ref="I58" si="34">YIELD(C58,D58,H58,F58*100,100,2,0)</f>
        <v>3.8859927047345075E-2</v>
      </c>
      <c r="J58" s="30">
        <v>3.7276113213616577E-4</v>
      </c>
      <c r="K58" s="30">
        <v>6.1855508037079955E-4</v>
      </c>
      <c r="L58" s="35">
        <f t="shared" ref="L58" si="35">ROUND(I58+J58+K58,4)</f>
        <v>3.9899999999999998E-2</v>
      </c>
      <c r="M58" s="33">
        <v>300000000</v>
      </c>
      <c r="N58" s="36">
        <f t="shared" ref="N58" si="36">M58*L58</f>
        <v>11970000</v>
      </c>
    </row>
    <row r="59" spans="1:14" x14ac:dyDescent="0.25">
      <c r="A59" s="7">
        <f t="shared" si="27"/>
        <v>36</v>
      </c>
      <c r="B59" s="37"/>
      <c r="C59" s="24"/>
      <c r="D59" s="24"/>
      <c r="E59" s="33"/>
      <c r="F59" s="34"/>
      <c r="G59" s="33"/>
      <c r="H59" s="40"/>
      <c r="I59" s="41"/>
      <c r="J59" s="30"/>
      <c r="K59" s="30"/>
      <c r="L59" s="35"/>
      <c r="M59" s="42"/>
      <c r="N59" s="43"/>
    </row>
    <row r="60" spans="1:14" ht="14.4" thickBot="1" x14ac:dyDescent="0.3">
      <c r="A60" s="7">
        <f t="shared" si="27"/>
        <v>37</v>
      </c>
      <c r="B60" s="44" t="s">
        <v>49</v>
      </c>
      <c r="C60" s="24"/>
      <c r="D60" s="24"/>
      <c r="E60" s="45">
        <f>ROUND(SUM(E48:E59),-1)</f>
        <v>4425000000</v>
      </c>
      <c r="F60" s="46"/>
      <c r="G60" s="47"/>
      <c r="H60" s="28"/>
      <c r="I60" s="29"/>
      <c r="J60" s="30"/>
      <c r="K60" s="30"/>
      <c r="L60" s="48">
        <f>ROUND(+N60/M60,4)</f>
        <v>3.9800000000000002E-2</v>
      </c>
      <c r="M60" s="49">
        <f>SUM(M48:M59)</f>
        <v>4425000000</v>
      </c>
      <c r="N60" s="49">
        <f>SUM(N48:N59)</f>
        <v>176040000</v>
      </c>
    </row>
    <row r="61" spans="1:14" ht="15" thickTop="1" thickBot="1" x14ac:dyDescent="0.3">
      <c r="A61" s="7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1:14" x14ac:dyDescent="0.25">
      <c r="C62" s="24"/>
      <c r="D62" s="24"/>
      <c r="E62" s="58"/>
      <c r="F62" s="46"/>
      <c r="G62" s="47"/>
      <c r="H62" s="28"/>
      <c r="I62" s="29"/>
      <c r="J62" s="30"/>
      <c r="K62" s="30"/>
      <c r="L62" s="28"/>
      <c r="M62" s="59"/>
      <c r="N62" s="60"/>
    </row>
    <row r="63" spans="1:14" x14ac:dyDescent="0.25">
      <c r="A63" s="8" t="s">
        <v>57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B64" s="10" t="s">
        <v>5</v>
      </c>
      <c r="C64" s="10" t="s">
        <v>6</v>
      </c>
      <c r="D64" s="10" t="s">
        <v>7</v>
      </c>
      <c r="E64" s="10" t="s">
        <v>8</v>
      </c>
      <c r="F64" s="10" t="s">
        <v>9</v>
      </c>
      <c r="G64" s="10" t="s">
        <v>10</v>
      </c>
      <c r="H64" s="10" t="s">
        <v>11</v>
      </c>
      <c r="I64" s="10" t="s">
        <v>12</v>
      </c>
      <c r="J64" s="10" t="s">
        <v>13</v>
      </c>
      <c r="K64" s="10" t="s">
        <v>14</v>
      </c>
      <c r="L64" s="10" t="s">
        <v>15</v>
      </c>
      <c r="M64" s="10" t="s">
        <v>16</v>
      </c>
      <c r="N64" s="10" t="s">
        <v>17</v>
      </c>
    </row>
    <row r="65" spans="1:14" x14ac:dyDescent="0.25">
      <c r="A65" s="7"/>
      <c r="B65" s="10"/>
      <c r="C65" s="10"/>
      <c r="D65" s="10"/>
      <c r="E65" s="10"/>
      <c r="F65" s="12"/>
      <c r="G65" s="12" t="s">
        <v>19</v>
      </c>
      <c r="H65" s="10"/>
      <c r="I65" s="10"/>
      <c r="J65" s="10"/>
      <c r="K65" s="7"/>
      <c r="L65" s="12" t="s">
        <v>20</v>
      </c>
      <c r="M65" s="10"/>
      <c r="N65" s="12" t="s">
        <v>21</v>
      </c>
    </row>
    <row r="66" spans="1:14" ht="27.6" x14ac:dyDescent="0.25">
      <c r="A66" s="13" t="s">
        <v>22</v>
      </c>
      <c r="B66" s="13" t="s">
        <v>23</v>
      </c>
      <c r="C66" s="13" t="s">
        <v>24</v>
      </c>
      <c r="D66" s="13" t="s">
        <v>25</v>
      </c>
      <c r="E66" s="13" t="s">
        <v>26</v>
      </c>
      <c r="F66" s="13" t="s">
        <v>27</v>
      </c>
      <c r="G66" s="13" t="s">
        <v>28</v>
      </c>
      <c r="H66" s="13" t="s">
        <v>29</v>
      </c>
      <c r="I66" s="13" t="s">
        <v>30</v>
      </c>
      <c r="J66" s="13" t="s">
        <v>31</v>
      </c>
      <c r="K66" s="13" t="s">
        <v>32</v>
      </c>
      <c r="L66" s="13" t="s">
        <v>33</v>
      </c>
      <c r="M66" s="13" t="s">
        <v>34</v>
      </c>
      <c r="N66" s="13" t="s">
        <v>35</v>
      </c>
    </row>
    <row r="67" spans="1:14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25">
      <c r="A68" s="7">
        <f>A60+1</f>
        <v>38</v>
      </c>
      <c r="B68" s="4" t="s">
        <v>41</v>
      </c>
      <c r="C68" s="32">
        <v>44434</v>
      </c>
      <c r="D68" s="32">
        <v>45527</v>
      </c>
      <c r="E68" s="33">
        <v>600000000</v>
      </c>
      <c r="F68" s="34">
        <v>1</v>
      </c>
      <c r="G68" s="33">
        <v>600000000</v>
      </c>
      <c r="H68" s="35">
        <v>1.0370000000000001E-2</v>
      </c>
      <c r="I68" s="29">
        <f t="shared" ref="I68:I69" si="37">YIELD(C68,D68,H68,F68*100,100,2,0)</f>
        <v>1.0369925279348866E-2</v>
      </c>
      <c r="J68" s="30">
        <v>2.0481889100000001E-3</v>
      </c>
      <c r="K68" s="30">
        <v>0</v>
      </c>
      <c r="L68" s="35">
        <f>ROUND(I68+J68+K68,4)</f>
        <v>1.24E-2</v>
      </c>
      <c r="M68" s="33">
        <f>+E68</f>
        <v>600000000</v>
      </c>
      <c r="N68" s="36">
        <f>M68*L68</f>
        <v>7440000</v>
      </c>
    </row>
    <row r="69" spans="1:14" x14ac:dyDescent="0.25">
      <c r="A69" s="7">
        <f t="shared" ref="A69:A79" si="38">A68+1</f>
        <v>39</v>
      </c>
      <c r="B69" s="37" t="s">
        <v>42</v>
      </c>
      <c r="C69" s="24">
        <v>42382</v>
      </c>
      <c r="D69" s="24">
        <v>46037</v>
      </c>
      <c r="E69" s="38">
        <v>300000000</v>
      </c>
      <c r="F69" s="26">
        <v>0.99697000000000002</v>
      </c>
      <c r="G69" s="27">
        <f t="shared" ref="G69" si="39">E69*F69</f>
        <v>299091000</v>
      </c>
      <c r="H69" s="28">
        <v>3.95E-2</v>
      </c>
      <c r="I69" s="29">
        <f t="shared" si="37"/>
        <v>3.9869946878568249E-2</v>
      </c>
      <c r="J69" s="30">
        <v>9.5578199999999996E-4</v>
      </c>
      <c r="K69" s="30">
        <v>0</v>
      </c>
      <c r="L69" s="28">
        <f t="shared" ref="L69" si="40">ROUND(I69+J69+K69,4)</f>
        <v>4.0800000000000003E-2</v>
      </c>
      <c r="M69" s="38">
        <v>300000000</v>
      </c>
      <c r="N69" s="31">
        <f t="shared" ref="N69" si="41">M69*L69</f>
        <v>12240000</v>
      </c>
    </row>
    <row r="70" spans="1:14" x14ac:dyDescent="0.25">
      <c r="A70" s="7">
        <f t="shared" si="38"/>
        <v>40</v>
      </c>
      <c r="B70" s="37" t="s">
        <v>43</v>
      </c>
      <c r="C70" s="24">
        <v>42601</v>
      </c>
      <c r="D70" s="24">
        <v>46402</v>
      </c>
      <c r="E70" s="38">
        <v>400000000</v>
      </c>
      <c r="F70" s="26">
        <v>0.99948999999999999</v>
      </c>
      <c r="G70" s="27">
        <f>E70*F70</f>
        <v>399796000</v>
      </c>
      <c r="H70" s="28">
        <v>3.15E-2</v>
      </c>
      <c r="I70" s="29">
        <f>YIELD(C70,D70,H70,F70*100,100,2,0)</f>
        <v>3.155574065360886E-2</v>
      </c>
      <c r="J70" s="30">
        <v>7.8739633247484741E-3</v>
      </c>
      <c r="K70" s="30">
        <v>2.0300187E-3</v>
      </c>
      <c r="L70" s="28">
        <f>ROUND(I70+J70+K70,4)</f>
        <v>4.1500000000000002E-2</v>
      </c>
      <c r="M70" s="38">
        <v>400000000</v>
      </c>
      <c r="N70" s="36">
        <f>M70*L70</f>
        <v>16600000</v>
      </c>
    </row>
    <row r="71" spans="1:14" x14ac:dyDescent="0.25">
      <c r="A71" s="7">
        <f t="shared" si="38"/>
        <v>41</v>
      </c>
      <c r="B71" s="37" t="s">
        <v>54</v>
      </c>
      <c r="C71" s="24">
        <v>44992</v>
      </c>
      <c r="D71" s="24">
        <v>46827</v>
      </c>
      <c r="E71" s="38">
        <v>350000000</v>
      </c>
      <c r="F71" s="26">
        <f>ROUND(G71/E71,4)</f>
        <v>0.99680000000000002</v>
      </c>
      <c r="G71" s="27">
        <v>348869500</v>
      </c>
      <c r="H71" s="28">
        <v>5.9499999999999997E-2</v>
      </c>
      <c r="I71" s="29">
        <f>YIELD(C71,D71,H71,F71*100,100,2,0)</f>
        <v>6.0243486888810989E-2</v>
      </c>
      <c r="J71" s="30">
        <v>1.9402854835439264E-3</v>
      </c>
      <c r="K71" s="30">
        <v>0</v>
      </c>
      <c r="L71" s="28">
        <f>ROUND(I71+J71+K71,4)</f>
        <v>6.2199999999999998E-2</v>
      </c>
      <c r="M71" s="38">
        <v>350000000</v>
      </c>
      <c r="N71" s="36">
        <f>M71*L71</f>
        <v>21770000</v>
      </c>
    </row>
    <row r="72" spans="1:14" x14ac:dyDescent="0.25">
      <c r="A72" s="7">
        <f t="shared" si="38"/>
        <v>42</v>
      </c>
      <c r="B72" s="37" t="s">
        <v>44</v>
      </c>
      <c r="C72" s="24">
        <v>43741</v>
      </c>
      <c r="D72" s="24">
        <v>47406</v>
      </c>
      <c r="E72" s="38">
        <v>400000000</v>
      </c>
      <c r="F72" s="26">
        <v>0.99656</v>
      </c>
      <c r="G72" s="27">
        <f>E72*F72</f>
        <v>398624000</v>
      </c>
      <c r="H72" s="28">
        <v>3.0499999999999999E-2</v>
      </c>
      <c r="I72" s="29">
        <f>YIELD(C72,D72,H72,F72*100,100,2,0)</f>
        <v>3.0900518298005258E-2</v>
      </c>
      <c r="J72" s="30">
        <v>9.1077059999999997E-4</v>
      </c>
      <c r="K72" s="30">
        <v>1.5607200000000002E-5</v>
      </c>
      <c r="L72" s="28">
        <f>ROUND(I72+J72+K72,4)</f>
        <v>3.1800000000000002E-2</v>
      </c>
      <c r="M72" s="38">
        <v>400000000</v>
      </c>
      <c r="N72" s="36">
        <f>M72*L72</f>
        <v>12720000</v>
      </c>
    </row>
    <row r="73" spans="1:14" x14ac:dyDescent="0.25">
      <c r="A73" s="7">
        <f t="shared" si="38"/>
        <v>43</v>
      </c>
      <c r="B73" s="37" t="s">
        <v>45</v>
      </c>
      <c r="C73" s="24">
        <v>43999</v>
      </c>
      <c r="D73" s="24">
        <v>47649</v>
      </c>
      <c r="E73" s="33">
        <v>400000000</v>
      </c>
      <c r="F73" s="34">
        <v>0.99658000000000002</v>
      </c>
      <c r="G73" s="39">
        <f>E73*F73</f>
        <v>398632000</v>
      </c>
      <c r="H73" s="35">
        <v>2.5000000000000001E-2</v>
      </c>
      <c r="I73" s="29">
        <f>YIELD(C73,D73,H73,F73*100,100,2,0)</f>
        <v>2.5389497768447077E-2</v>
      </c>
      <c r="J73" s="30">
        <v>9.3674936991737002E-4</v>
      </c>
      <c r="K73" s="30">
        <v>0</v>
      </c>
      <c r="L73" s="35">
        <f>ROUND(I73+J73+K73,4)</f>
        <v>2.63E-2</v>
      </c>
      <c r="M73" s="33">
        <v>400000000</v>
      </c>
      <c r="N73" s="36">
        <f>M73*L73</f>
        <v>10520000</v>
      </c>
    </row>
    <row r="74" spans="1:14" x14ac:dyDescent="0.25">
      <c r="A74" s="7">
        <f t="shared" si="38"/>
        <v>44</v>
      </c>
      <c r="B74" s="37" t="s">
        <v>46</v>
      </c>
      <c r="C74" s="24">
        <v>43329</v>
      </c>
      <c r="D74" s="24">
        <v>48700</v>
      </c>
      <c r="E74" s="38">
        <v>400000000</v>
      </c>
      <c r="F74" s="26">
        <v>0.99543000000000004</v>
      </c>
      <c r="G74" s="27">
        <f t="shared" ref="G74:G75" si="42">E74*F74</f>
        <v>398172000</v>
      </c>
      <c r="H74" s="28">
        <v>4.3499999999999997E-2</v>
      </c>
      <c r="I74" s="29">
        <f t="shared" ref="I74:I75" si="43">YIELD(C74,D74,H74,F74*100,100,2,0)</f>
        <v>4.391981373724866E-2</v>
      </c>
      <c r="J74" s="30">
        <v>8.4427530000000001E-4</v>
      </c>
      <c r="K74" s="30">
        <v>3.6077929561768038E-4</v>
      </c>
      <c r="L74" s="28">
        <f t="shared" ref="L74:L75" si="44">ROUND(I74+J74+K74,4)</f>
        <v>4.5100000000000001E-2</v>
      </c>
      <c r="M74" s="38">
        <v>400000000</v>
      </c>
      <c r="N74" s="36">
        <f t="shared" ref="N74:N75" si="45">M74*L74</f>
        <v>18040000</v>
      </c>
    </row>
    <row r="75" spans="1:14" x14ac:dyDescent="0.25">
      <c r="A75" s="7">
        <f t="shared" si="38"/>
        <v>45</v>
      </c>
      <c r="B75" s="37" t="s">
        <v>56</v>
      </c>
      <c r="C75" s="24">
        <v>45184</v>
      </c>
      <c r="D75" s="24">
        <v>49079</v>
      </c>
      <c r="E75" s="38">
        <v>450000000</v>
      </c>
      <c r="F75" s="26">
        <v>0.99229999999999996</v>
      </c>
      <c r="G75" s="27">
        <f t="shared" si="42"/>
        <v>446535000</v>
      </c>
      <c r="H75" s="28">
        <v>6.1499999999999999E-2</v>
      </c>
      <c r="I75" s="29">
        <f t="shared" si="43"/>
        <v>6.248612242128089E-2</v>
      </c>
      <c r="J75" s="30">
        <v>9.1770189726775948E-4</v>
      </c>
      <c r="K75" s="30">
        <v>0</v>
      </c>
      <c r="L75" s="28">
        <f t="shared" si="44"/>
        <v>6.3399999999999998E-2</v>
      </c>
      <c r="M75" s="38">
        <v>450000000</v>
      </c>
      <c r="N75" s="36">
        <f t="shared" si="45"/>
        <v>28530000</v>
      </c>
    </row>
    <row r="76" spans="1:14" x14ac:dyDescent="0.25">
      <c r="A76" s="7">
        <f t="shared" si="38"/>
        <v>46</v>
      </c>
      <c r="B76" s="37" t="s">
        <v>47</v>
      </c>
      <c r="C76" s="24">
        <v>42601</v>
      </c>
      <c r="D76" s="24">
        <v>53585</v>
      </c>
      <c r="E76" s="38">
        <v>300000000</v>
      </c>
      <c r="F76" s="26">
        <v>0.99455000000000005</v>
      </c>
      <c r="G76" s="27">
        <f>E76*F76</f>
        <v>298365000</v>
      </c>
      <c r="H76" s="28">
        <v>4.2000000000000003E-2</v>
      </c>
      <c r="I76" s="29">
        <f>YIELD(C76,D76,H76,F76*100,100,2,0)</f>
        <v>4.232044430624305E-2</v>
      </c>
      <c r="J76" s="30">
        <v>3.7018941463470351E-4</v>
      </c>
      <c r="K76" s="30">
        <v>1.0321071999999998E-3</v>
      </c>
      <c r="L76" s="28">
        <f>ROUND(I76+J76+K76,4)</f>
        <v>4.3700000000000003E-2</v>
      </c>
      <c r="M76" s="38">
        <v>300000000</v>
      </c>
      <c r="N76" s="36">
        <f>M76*L76</f>
        <v>13110000</v>
      </c>
    </row>
    <row r="77" spans="1:14" x14ac:dyDescent="0.25">
      <c r="A77" s="7">
        <f t="shared" si="38"/>
        <v>47</v>
      </c>
      <c r="B77" s="37" t="s">
        <v>48</v>
      </c>
      <c r="C77" s="24">
        <v>43741</v>
      </c>
      <c r="D77" s="24">
        <v>54711</v>
      </c>
      <c r="E77" s="33">
        <v>300000000</v>
      </c>
      <c r="F77" s="26">
        <v>0.99804999999999999</v>
      </c>
      <c r="G77" s="27">
        <f t="shared" ref="G77" si="46">E77*F77</f>
        <v>299415000</v>
      </c>
      <c r="H77" s="35">
        <v>3.875E-2</v>
      </c>
      <c r="I77" s="29">
        <f t="shared" ref="I77" si="47">YIELD(C77,D77,H77,F77*100,100,2,0)</f>
        <v>3.8859927047345075E-2</v>
      </c>
      <c r="J77" s="30">
        <v>3.7276113213616577E-4</v>
      </c>
      <c r="K77" s="30">
        <v>6.1855508037079955E-4</v>
      </c>
      <c r="L77" s="35">
        <f t="shared" ref="L77" si="48">ROUND(I77+J77+K77,4)</f>
        <v>3.9899999999999998E-2</v>
      </c>
      <c r="M77" s="33">
        <v>300000000</v>
      </c>
      <c r="N77" s="36">
        <f t="shared" ref="N77" si="49">M77*L77</f>
        <v>11970000</v>
      </c>
    </row>
    <row r="78" spans="1:14" x14ac:dyDescent="0.25">
      <c r="A78" s="7">
        <f t="shared" si="38"/>
        <v>48</v>
      </c>
      <c r="B78" s="37"/>
      <c r="C78" s="24"/>
      <c r="D78" s="24"/>
      <c r="E78" s="33"/>
      <c r="F78" s="34"/>
      <c r="G78" s="33"/>
      <c r="H78" s="40"/>
      <c r="I78" s="41"/>
      <c r="J78" s="30"/>
      <c r="K78" s="30"/>
      <c r="L78" s="35"/>
      <c r="M78" s="42"/>
      <c r="N78" s="43"/>
    </row>
    <row r="79" spans="1:14" ht="14.4" thickBot="1" x14ac:dyDescent="0.3">
      <c r="A79" s="7">
        <f t="shared" si="38"/>
        <v>49</v>
      </c>
      <c r="B79" s="44" t="s">
        <v>49</v>
      </c>
      <c r="C79" s="24"/>
      <c r="D79" s="24"/>
      <c r="E79" s="45">
        <f>ROUND(SUM(E68:E78),-1)</f>
        <v>3900000000</v>
      </c>
      <c r="F79" s="46"/>
      <c r="G79" s="47"/>
      <c r="H79" s="28"/>
      <c r="I79" s="29"/>
      <c r="J79" s="30"/>
      <c r="K79" s="30"/>
      <c r="L79" s="48">
        <f>ROUND(+N79/M79,4)</f>
        <v>3.9199999999999999E-2</v>
      </c>
      <c r="M79" s="49">
        <f>SUM(M68:M78)</f>
        <v>3900000000</v>
      </c>
      <c r="N79" s="49">
        <f>SUM(N68:N78)</f>
        <v>152940000</v>
      </c>
    </row>
    <row r="80" spans="1:14" ht="15" thickTop="1" thickBot="1" x14ac:dyDescent="0.3">
      <c r="A80" s="7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</row>
    <row r="81" spans="1:14" x14ac:dyDescent="0.25">
      <c r="A81" s="7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2"/>
      <c r="M81" s="2"/>
      <c r="N81" s="2"/>
    </row>
  </sheetData>
  <mergeCells count="2">
    <mergeCell ref="P7:U8"/>
    <mergeCell ref="Q27:U28"/>
  </mergeCells>
  <pageMargins left="0.7" right="0.7" top="0.75" bottom="0.75" header="0.3" footer="0.3"/>
  <pageSetup scale="3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of Long Term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2024-08-26T18:33:03Z</dcterms:created>
  <dcterms:modified xsi:type="dcterms:W3CDTF">2024-08-26T18:34:11Z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