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lemen\Desktop\FERC\"/>
    </mc:Choice>
  </mc:AlternateContent>
  <xr:revisionPtr revIDLastSave="0" documentId="8_{BFAC4751-C2BA-4BFF-9CE9-535084628320}" xr6:coauthVersionLast="36" xr6:coauthVersionMax="36" xr10:uidLastSave="{00000000-0000-0000-0000-000000000000}"/>
  <bookViews>
    <workbookView xWindow="480" yWindow="80" windowWidth="23000" windowHeight="10550" xr2:uid="{00000000-000D-0000-FFFF-FFFF00000000}"/>
  </bookViews>
  <sheets>
    <sheet name="Cost of Service References" sheetId="4" r:id="rId1"/>
    <sheet name="Capital True up References" sheetId="5" r:id="rId2"/>
    <sheet name="BHP WP1 A&amp;G" sheetId="1" r:id="rId3"/>
    <sheet name="BHP WP4 Transmission Assets" sheetId="2" r:id="rId4"/>
    <sheet name="BHP WP8 Cost of Debt" sheetId="3" r:id="rId5"/>
  </sheets>
  <definedNames>
    <definedName name="_xlnm.Print_Area" localSheetId="2">'BHP WP1 A&amp;G'!$A$1:$E$47</definedName>
    <definedName name="_xlnm.Print_Area" localSheetId="3">'BHP WP4 Transmission Assets'!$A$1:$H$52</definedName>
    <definedName name="_xlnm.Print_Area" localSheetId="1">'Capital True up References'!$A$1:$P$84</definedName>
  </definedNames>
  <calcPr calcId="191029"/>
</workbook>
</file>

<file path=xl/calcChain.xml><?xml version="1.0" encoding="utf-8"?>
<calcChain xmlns="http://schemas.openxmlformats.org/spreadsheetml/2006/main"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11" i="3"/>
  <c r="C19" i="3"/>
  <c r="N19" i="3"/>
  <c r="N20" i="3" s="1"/>
  <c r="M19" i="3"/>
  <c r="M20" i="3" s="1"/>
  <c r="L19" i="3"/>
  <c r="K19" i="3"/>
  <c r="J19" i="3"/>
  <c r="J20" i="3" s="1"/>
  <c r="I19" i="3"/>
  <c r="I20" i="3" s="1"/>
  <c r="H19" i="3"/>
  <c r="H20" i="3" s="1"/>
  <c r="G19" i="3"/>
  <c r="F19" i="3"/>
  <c r="E19" i="3"/>
  <c r="E20" i="3" s="1"/>
  <c r="D19" i="3"/>
  <c r="D20" i="3" s="1"/>
  <c r="L20" i="3"/>
  <c r="K20" i="3"/>
  <c r="G20" i="3"/>
  <c r="F20" i="3"/>
  <c r="C20" i="3"/>
  <c r="O12" i="3"/>
  <c r="O11" i="3"/>
  <c r="O10" i="3"/>
  <c r="N13" i="3"/>
  <c r="M13" i="3"/>
  <c r="L13" i="3"/>
  <c r="K13" i="3"/>
  <c r="K22" i="3" s="1"/>
  <c r="J13" i="3"/>
  <c r="I13" i="3"/>
  <c r="H13" i="3"/>
  <c r="G13" i="3"/>
  <c r="F13" i="3"/>
  <c r="E13" i="3"/>
  <c r="D13" i="3"/>
  <c r="C13" i="3"/>
  <c r="N22" i="3" l="1"/>
  <c r="O13" i="3"/>
  <c r="G22" i="3"/>
  <c r="D22" i="3"/>
  <c r="L22" i="3"/>
  <c r="E22" i="3"/>
  <c r="M22" i="3"/>
  <c r="J22" i="3"/>
  <c r="I22" i="3"/>
  <c r="H22" i="3"/>
  <c r="F22" i="3"/>
  <c r="C22" i="3"/>
  <c r="O22" i="3" l="1"/>
  <c r="D30" i="1"/>
  <c r="F114" i="2"/>
  <c r="F115" i="2" s="1"/>
  <c r="G42" i="2"/>
  <c r="E42" i="2"/>
  <c r="E45" i="2" s="1"/>
  <c r="E31" i="2"/>
  <c r="G20" i="2"/>
  <c r="G25" i="2" s="1"/>
  <c r="G33" i="2" s="1"/>
  <c r="G37" i="2" s="1"/>
  <c r="E16" i="2"/>
  <c r="E20" i="2" s="1"/>
  <c r="E25" i="2" s="1"/>
  <c r="D10" i="1"/>
  <c r="H117" i="1"/>
  <c r="H118" i="1" s="1"/>
  <c r="D22" i="1"/>
  <c r="D24" i="1" s="1"/>
  <c r="D13" i="1"/>
  <c r="E33" i="2" l="1"/>
  <c r="E37" i="2" s="1"/>
  <c r="G47" i="2"/>
  <c r="G45" i="2"/>
  <c r="E47" i="2" l="1"/>
</calcChain>
</file>

<file path=xl/sharedStrings.xml><?xml version="1.0" encoding="utf-8"?>
<sst xmlns="http://schemas.openxmlformats.org/spreadsheetml/2006/main" count="582" uniqueCount="406">
  <si>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</si>
  <si>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</si>
  <si>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</si>
  <si>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</si>
  <si>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</si>
  <si>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</si>
  <si>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</si>
  <si>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</si>
  <si>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</si>
  <si>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</si>
  <si>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</si>
  <si>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</si>
  <si>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</si>
  <si>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</si>
  <si>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</si>
  <si>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</si>
  <si>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</si>
  <si>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</si>
  <si>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</si>
  <si>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</si>
  <si>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</si>
  <si>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351.2-3.h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</si>
  <si>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</si>
  <si>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</si>
  <si>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</si>
  <si>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</si>
  <si>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</si>
  <si>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</si>
  <si>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</si>
  <si>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</si>
  <si>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</si>
  <si>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</si>
  <si>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</si>
  <si>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</si>
  <si>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</si>
  <si>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</si>
  <si>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</si>
  <si>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</si>
  <si>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</si>
  <si>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</si>
  <si>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</si>
  <si>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</si>
  <si>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</si>
  <si>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</si>
  <si>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</si>
  <si>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</si>
  <si>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</si>
  <si>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</si>
  <si>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</si>
  <si>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</si>
  <si>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</si>
  <si>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Transmission Assets as of 12/31/2014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</si>
  <si>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</si>
  <si>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</si>
  <si>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</si>
  <si>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</si>
  <si>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</si>
  <si>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</si>
  <si>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</si>
  <si>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</si>
  <si>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</si>
  <si>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</si>
  <si>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</si>
  <si>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</si>
  <si>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</si>
  <si>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</si>
  <si>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TOTAL EXPENSE</t>
  </si>
  <si>
    <t>TOTAL LONG TERM DEBT</t>
  </si>
  <si>
    <t>Account No. / Name</t>
  </si>
  <si>
    <t>Cost of Debt (line 4 / line 12)</t>
  </si>
  <si>
    <t>2014</t>
  </si>
  <si>
    <t>Form 1 Reference</t>
  </si>
  <si>
    <t>117.62.c</t>
  </si>
  <si>
    <t>117.63.c</t>
  </si>
  <si>
    <t>117.64.c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</si>
  <si>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</si>
  <si>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</si>
  <si>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</si>
  <si>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</si>
  <si>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</si>
  <si>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</si>
  <si>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</si>
  <si>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</si>
  <si>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</si>
  <si>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</si>
  <si>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</si>
  <si>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112.18.c</t>
  </si>
  <si>
    <t>427 INTEREST ON LT DEBT</t>
  </si>
  <si>
    <t>428 AMORTIZ DEBT DISCOUNT &amp; DFC</t>
  </si>
  <si>
    <t>428.1 AMORT LOSS ON REAQUIRED DEBT</t>
  </si>
  <si>
    <t>Workpaper 8</t>
  </si>
  <si>
    <t>Cost of Debt</t>
  </si>
  <si>
    <t xml:space="preserve">   221 LONG TERM DEBT</t>
  </si>
  <si>
    <t xml:space="preserve">   224 Other Long Term Debt-</t>
  </si>
  <si>
    <t xml:space="preserve">   226 UNAMORTIZED DISCOUNT ON BONDS</t>
  </si>
  <si>
    <t>112.21.c</t>
  </si>
  <si>
    <t>112.23.c</t>
  </si>
  <si>
    <t xml:space="preserve">  in order to reflect the actual annual debt cost.</t>
  </si>
  <si>
    <t>This schedule is necessary only in years where new debt has been issued or debt has been retired. It calculates the cost of debt monthly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</si>
  <si>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</si>
  <si>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</si>
  <si>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</si>
  <si>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</si>
  <si>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</si>
  <si>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</si>
  <si>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</si>
  <si>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</si>
  <si>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</si>
  <si>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>BHP-11, page 9, line 1, (n)</t>
  </si>
  <si>
    <t xml:space="preserve">  Transmission</t>
  </si>
  <si>
    <t>207.58.g</t>
  </si>
  <si>
    <t>BHP-11, page 9, line 2, (n)</t>
  </si>
  <si>
    <t xml:space="preserve">  Distribution</t>
  </si>
  <si>
    <t>207.75.g</t>
  </si>
  <si>
    <t>BHP-11, page 9, line 3, (n)</t>
  </si>
  <si>
    <t xml:space="preserve">  General &amp; Intangible</t>
  </si>
  <si>
    <t>See Workpaper 4</t>
  </si>
  <si>
    <t>BHP-11, page 9, line 4, (n)</t>
  </si>
  <si>
    <t xml:space="preserve">  Allocated Plant</t>
  </si>
  <si>
    <t>See Workpaper 5</t>
  </si>
  <si>
    <t>BHP-11, page 9, line 5, (n)</t>
  </si>
  <si>
    <t xml:space="preserve">  Communication System</t>
  </si>
  <si>
    <t>BHP-11, page 9, line 6, (n)</t>
  </si>
  <si>
    <t xml:space="preserve">  Common</t>
  </si>
  <si>
    <t>356.1</t>
  </si>
  <si>
    <t>BHP-11, page 9, line 7, (n)</t>
  </si>
  <si>
    <t>TOTAL GROSS PLANT</t>
  </si>
  <si>
    <t>(sum lines 1 - 7)</t>
  </si>
  <si>
    <t>ACCUMULATED DEPRECIATION</t>
  </si>
  <si>
    <t>219.20-24.c</t>
  </si>
  <si>
    <t>BHP-11, page 9, line 11, (n)</t>
  </si>
  <si>
    <t>219.25.c</t>
  </si>
  <si>
    <t>BHP-11, page 9, line 12, (n)</t>
  </si>
  <si>
    <t>219.26.c</t>
  </si>
  <si>
    <t>BHP-11, page 9, line 13, (n)</t>
  </si>
  <si>
    <t>219.28.c</t>
  </si>
  <si>
    <t>BHP-11, page 9, line 14, (n)</t>
  </si>
  <si>
    <t>BHP-11, page 9, line 15, (n)</t>
  </si>
  <si>
    <t>BHP-11, page 9, line 16, (n)</t>
  </si>
  <si>
    <t>BHP-11, page 9, line 17, (n)</t>
  </si>
  <si>
    <t xml:space="preserve">TOTAL ACCUM. DEPRECIATION </t>
  </si>
  <si>
    <t>(sum lines 11 - 17)</t>
  </si>
  <si>
    <t xml:space="preserve"> </t>
  </si>
  <si>
    <t>NET PLANT IN SERVICE</t>
  </si>
  <si>
    <t>(line 1 - line 11)</t>
  </si>
  <si>
    <t>(line 2 - line 12)</t>
  </si>
  <si>
    <t xml:space="preserve">  Distribution </t>
  </si>
  <si>
    <t>(line 3 - line 13)</t>
  </si>
  <si>
    <t>(line 4 - line 14)</t>
  </si>
  <si>
    <t>(line 5 - line 15)</t>
  </si>
  <si>
    <t>(line 6 - line 16)</t>
  </si>
  <si>
    <t>(line 7 - line 17)</t>
  </si>
  <si>
    <t xml:space="preserve">TOTAL NET PLANT </t>
  </si>
  <si>
    <t>(sum lines 21 - 27)</t>
  </si>
  <si>
    <t xml:space="preserve">ADJUSTMENTS TO RATE BASE      </t>
  </si>
  <si>
    <t xml:space="preserve">  Account No. 281 (enter negative)</t>
  </si>
  <si>
    <t>273.8.k</t>
  </si>
  <si>
    <t>BHP-11, Page 8, line 31, ( c)</t>
  </si>
  <si>
    <t xml:space="preserve">  Account No. 282 (enter negative)</t>
  </si>
  <si>
    <t>275.2.k</t>
  </si>
  <si>
    <t>BHP-11, Page 8, line 32, ( c)</t>
  </si>
  <si>
    <t xml:space="preserve">  Account No. 283 (enter negative)</t>
  </si>
  <si>
    <t>277.9.k</t>
  </si>
  <si>
    <t>BHP-11, Page 8, line 33, ( c)</t>
  </si>
  <si>
    <t xml:space="preserve">  Account No. 190 </t>
  </si>
  <si>
    <t>234.8.c</t>
  </si>
  <si>
    <t>BHP-11, Page 8, line 34, ( c)</t>
  </si>
  <si>
    <t xml:space="preserve">  Account No. 255 (enter negative)</t>
  </si>
  <si>
    <t>267.8.h</t>
  </si>
  <si>
    <t>BHP-11, Page 8, line 35, ( c)</t>
  </si>
  <si>
    <t xml:space="preserve">  FAS 109 Adjustment</t>
  </si>
  <si>
    <t>(232.1.f - 278.1.f - 278.3.f)*.35</t>
  </si>
  <si>
    <t>BHP-11, Page 8, line 36, ( c)</t>
  </si>
  <si>
    <t>TOTAL ADJUSTMENTS</t>
  </si>
  <si>
    <t>(sum lines 31 - 36)</t>
  </si>
  <si>
    <t xml:space="preserve">LAND HELD FOR FUTURE USE </t>
  </si>
  <si>
    <t>214.x.d  (Notes B &amp; H)</t>
  </si>
  <si>
    <t>WORKING CAPITAL  (Notes C &amp; H)</t>
  </si>
  <si>
    <t xml:space="preserve">  CWC  </t>
  </si>
  <si>
    <t>(1/8 * line 58)</t>
  </si>
  <si>
    <t xml:space="preserve">  Materials &amp; Supplies</t>
  </si>
  <si>
    <t>227.5.c</t>
  </si>
  <si>
    <t>BHP-11, Page 8, line 43, ( c)</t>
  </si>
  <si>
    <t>227.8.c</t>
  </si>
  <si>
    <t>BHP-11, Page 8, line 44, ( c)</t>
  </si>
  <si>
    <t xml:space="preserve">  Prepayments (Account 165)</t>
  </si>
  <si>
    <t>111.57.d</t>
  </si>
  <si>
    <t>BHP-11, Page 8, line 45, ( c)</t>
  </si>
  <si>
    <t xml:space="preserve">TOTAL WORKING CAPITAL </t>
  </si>
  <si>
    <t>(sum lines 42 - 45)</t>
  </si>
  <si>
    <t xml:space="preserve">TRANSMISSION RATE BASE </t>
  </si>
  <si>
    <t>(sum lines 28, 37, 39, &amp; 46)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</si>
  <si>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</si>
  <si>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</si>
  <si>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</si>
  <si>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</si>
  <si>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</si>
  <si>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321.84-92.b &amp; 96.b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</si>
  <si>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</si>
  <si>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</si>
  <si>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</si>
  <si>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</si>
  <si>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</si>
  <si>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>350.1.b, see note 2 below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</si>
  <si>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</si>
  <si>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</si>
  <si>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</si>
  <si>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</si>
  <si>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>Supplemental Schedule, WP 1, line 22</t>
  </si>
  <si>
    <t xml:space="preserve">    Less: EPRI &amp; Reg. Comm. Exp. &amp; Non-safety  Ad. (Note E)</t>
  </si>
  <si>
    <t>Supplemental Schedule, WP 1, line 5</t>
  </si>
  <si>
    <t xml:space="preserve">    Plus Transmission Related Reg. Comm.  Exp. (Note E)</t>
  </si>
  <si>
    <t>Supplemental Schedule, WP 1, line 16</t>
  </si>
  <si>
    <t>TOTAL O&amp;M   (sum lines 49, 51, 53, 56, 57 less lines 50, 52, 54 , 55)</t>
  </si>
  <si>
    <t>DEPRECIATION EXPENSE  (Note I)</t>
  </si>
  <si>
    <t>336.7.b</t>
  </si>
  <si>
    <t>line 2 x BHP-11, page 7, line 11</t>
  </si>
  <si>
    <t xml:space="preserve">  General &amp; intangible</t>
  </si>
  <si>
    <t>336.10.b &amp; 336.1.d&amp;e</t>
  </si>
  <si>
    <t>(line 4 + line 6) x BHP-11, page 7, line 25</t>
  </si>
  <si>
    <t>336.11.b</t>
  </si>
  <si>
    <t>TOTAL DEPRECIATION (Sum lines 61 - 63)</t>
  </si>
  <si>
    <t>TAXES OTHER THAN INCOME TAXES  (Note F)</t>
  </si>
  <si>
    <t xml:space="preserve">  LABOR RELATED</t>
  </si>
  <si>
    <t xml:space="preserve">          Payroll</t>
  </si>
  <si>
    <t>263.3i, 263.4i, 263.12i</t>
  </si>
  <si>
    <t>263.3i &amp; l, 263.4i &amp; l, 263.11i &amp; l, 263.12 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</si>
  <si>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</si>
  <si>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</si>
  <si>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</si>
  <si>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</si>
  <si>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</si>
  <si>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>263.20i &amp; l</t>
  </si>
  <si>
    <t xml:space="preserve">         Gross Receipts</t>
  </si>
  <si>
    <t xml:space="preserve">         Other</t>
  </si>
  <si>
    <t>TOTAL OTHER TAXES  (sum lines 68 - 73)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</si>
  <si>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</si>
  <si>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</si>
  <si>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</si>
  <si>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</si>
  <si>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where WCLTD=(line 154) and R= (line 157)</t>
  </si>
  <si>
    <t xml:space="preserve">       and FIT, SIT &amp; p are as given in footnote G.</t>
  </si>
  <si>
    <t>Total Income Taxes</t>
  </si>
  <si>
    <t>(line 79 * line 86)</t>
  </si>
  <si>
    <t xml:space="preserve">RETURN </t>
  </si>
  <si>
    <t xml:space="preserve">  [ Rate Base (line 48) * R (line 157)]</t>
  </si>
  <si>
    <t>REVENUE REQUIREMENT  (sum lines 58, 64, 74, 83, 85)</t>
  </si>
  <si>
    <t>ESTIMATED REVENUE REQUIREMENT (pg. 3 line 95)</t>
  </si>
  <si>
    <t>(Estimated Service Year ATRR 2014)</t>
  </si>
  <si>
    <t>TRUE-UP AMOUNT TO BE (REFUNDED)/PAID (line 88 - line 90)</t>
  </si>
  <si>
    <t>SUPPORTING CALCULATIONS AND NOTES</t>
  </si>
  <si>
    <t>TRANSMISSION PLANT INCLUDED IN JOINT TARIFF RATES</t>
  </si>
  <si>
    <t xml:space="preserve">Total transmission plant </t>
  </si>
  <si>
    <t>Column (3) line 2</t>
  </si>
  <si>
    <t xml:space="preserve">Less transmission plant excluded from Common Use Facilities </t>
  </si>
  <si>
    <t>Supplemental Schedule, WP 4, line 27(a)</t>
  </si>
  <si>
    <t xml:space="preserve">Less transmission plant included in Ancillary Services </t>
  </si>
  <si>
    <t>See note 1 below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</si>
  <si>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</si>
  <si>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</si>
  <si>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</si>
  <si>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</si>
  <si>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</si>
  <si>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DISTRIBUTION PLANT INCLUDED IN JOINT TARIFF RATES</t>
  </si>
  <si>
    <t xml:space="preserve">Total distribution plant    </t>
  </si>
  <si>
    <t>Column (3) line 3</t>
  </si>
  <si>
    <t xml:space="preserve">Less distribution plant excluded from Common Use Facilities </t>
  </si>
  <si>
    <t>Supplemental Schedule, WP 4</t>
  </si>
  <si>
    <t xml:space="preserve">Less distribution plant included in Ancillary Services 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</si>
  <si>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</si>
  <si>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</si>
  <si>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</si>
  <si>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Total Transmission Accumulated Depreciation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</si>
  <si>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</si>
  <si>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</si>
  <si>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</si>
  <si>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</si>
  <si>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</si>
  <si>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</si>
  <si>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</si>
  <si>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Total Distribution Accumulated Depreciation</t>
  </si>
  <si>
    <t>Column (3) line 13</t>
  </si>
  <si>
    <t>Less distribution accumulated depreciation excluded from Common Use Facilities (Company Records)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</si>
  <si>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</si>
  <si>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</si>
  <si>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</si>
  <si>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</si>
  <si>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</si>
  <si>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</si>
  <si>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</si>
  <si>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</si>
  <si>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</si>
  <si>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 xml:space="preserve">  Adjusted Total  (sum lines 131-132)</t>
  </si>
  <si>
    <t>TRANSMISSION &amp; DISTRIBUTION ALLOCATOR (T&amp;D)</t>
  </si>
  <si>
    <t>Transmission Net Plant</t>
  </si>
  <si>
    <t>line 22</t>
  </si>
  <si>
    <t>Distribution Net Plant</t>
  </si>
  <si>
    <t>line 23</t>
  </si>
  <si>
    <t xml:space="preserve">  Total  (sum lines 137 - 138)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</si>
  <si>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</si>
  <si>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</si>
  <si>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</si>
  <si>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</si>
  <si>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</si>
  <si>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</si>
  <si>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</si>
  <si>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</si>
  <si>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</si>
  <si>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</si>
  <si>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</si>
  <si>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</si>
  <si>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</si>
  <si>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</si>
  <si>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</si>
  <si>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>(sum lines 147-150)</t>
  </si>
  <si>
    <t xml:space="preserve">  Long Term Debt</t>
  </si>
  <si>
    <t xml:space="preserve">112.24.c </t>
  </si>
  <si>
    <t xml:space="preserve">112.24.c, Supplemental Schedule, WP 8, line 13(j) </t>
  </si>
  <si>
    <t xml:space="preserve">  Preferred Stock </t>
  </si>
  <si>
    <t xml:space="preserve">  Adjusted Common Stock</t>
  </si>
  <si>
    <t>(see above line 151)</t>
  </si>
  <si>
    <t>Total  (sum lines 154-156)</t>
  </si>
  <si>
    <t>NOTES:</t>
  </si>
  <si>
    <t>1 - There are no transmission and distribution plant included in the OATT ancillary services rates which needs to be removed from Common Use Facilities.</t>
  </si>
  <si>
    <t>2 - Line 52 column (4) allocator reference should be DA, as the FERC annual charges for the year are assessed directly under this tariff.</t>
  </si>
  <si>
    <t>3 - Items in the Updated Reference column highlighted in gray did not change from the Tariff and As Filed column.</t>
  </si>
  <si>
    <t>Cost of Service Formula Reference Changes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</si>
  <si>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</si>
  <si>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</si>
  <si>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>Transmission Revenue Requirement (ATRR) for the previous calendar year based on its actual costs as reflected</t>
  </si>
  <si>
    <t>in its Form No. 1 and its books and records for that calendar year, consistent with FERC</t>
  </si>
  <si>
    <t>accounting policies.</t>
  </si>
  <si>
    <t>(ii)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</si>
  <si>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</si>
  <si>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</si>
  <si>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</si>
  <si>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</si>
  <si>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True-Up Adjustment equals the True-Up Adjustment before Interest multiplied by (1+i)^18 months.</t>
  </si>
  <si>
    <t>Where:</t>
  </si>
  <si>
    <t>i =</t>
  </si>
  <si>
    <t>Sum of (the monthly rates for the 4 months ending April 30 of the current year and</t>
  </si>
  <si>
    <t>the monthly rates for the 12 months ending December 31 of the preceding year)</t>
  </si>
  <si>
    <t>divided by 16 months.</t>
  </si>
  <si>
    <t>Summary of Formula Rate Process including True-Up Adjustment  (Using 2009 as an example)</t>
  </si>
  <si>
    <t>Month</t>
  </si>
  <si>
    <t>Year</t>
  </si>
  <si>
    <t>Action</t>
  </si>
  <si>
    <t>True-Up Calculation:</t>
  </si>
  <si>
    <t>Step 1</t>
  </si>
  <si>
    <t>May</t>
  </si>
  <si>
    <t>TO populates the formula with 2009 Actual data and calculates the 2009 True-up Adjustment before Interest</t>
  </si>
  <si>
    <t>Step 2</t>
  </si>
  <si>
    <t>TO compares the revenue received during 2009 to the True-Up calculation done above</t>
  </si>
  <si>
    <t>Step 3</t>
  </si>
  <si>
    <t>TO calculates the Interest to include in the 2009 True-Up Adjustment</t>
  </si>
  <si>
    <t>Step 4</t>
  </si>
  <si>
    <t xml:space="preserve">July </t>
  </si>
  <si>
    <t>TO either collects or pays the lump-sum adjustment calculated above</t>
  </si>
  <si>
    <t>Annual Rate Calculation:</t>
  </si>
  <si>
    <t>Step 5</t>
  </si>
  <si>
    <t>September</t>
  </si>
  <si>
    <t>TO populates the formula with 2009 Actual data plus known additions placed in service (over $1,000,000) for 2010 (See WP 2 for an example)</t>
  </si>
  <si>
    <t>Step 6</t>
  </si>
  <si>
    <t>TO estimates transmission Capital Additions (over $1,000,000) for 2011 expected to be in service in 2011 (See WP 3 for an example)</t>
  </si>
  <si>
    <t>Step 7</t>
  </si>
  <si>
    <t xml:space="preserve">TO adds weighted Capital Adds, Accumulated Depreciation and Depreciation Expense to plant in service in Formula </t>
  </si>
  <si>
    <t>Step 8</t>
  </si>
  <si>
    <t>Post results of Step 7 on web site</t>
  </si>
  <si>
    <t>Step 9</t>
  </si>
  <si>
    <t>October</t>
  </si>
  <si>
    <t>TO to hold an open meeting for it's customers and representatives to explain the formula rate projections and cost details</t>
  </si>
  <si>
    <t>Step 10</t>
  </si>
  <si>
    <t>January</t>
  </si>
  <si>
    <t>Results of Step 7 go into effect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</si>
  <si>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</si>
  <si>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</si>
  <si>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</si>
  <si>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</si>
  <si>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worksheet included in the filed Formula Rate template, the inputs to the worksheet must meet this transparency</t>
  </si>
  <si>
    <t>standard, and doing so will satisfy this transparency requirement for the amounts that are output from the</t>
  </si>
  <si>
    <t>worksheet and input to the main body of the Formula Rate.</t>
  </si>
  <si>
    <t>Complete for Each Calendar Year beginning in 2009</t>
  </si>
  <si>
    <t>A</t>
  </si>
  <si>
    <t>True-Up Amount (Transmission see pg 7 line 92 and Schedule 1 see pg 18 line 12)</t>
  </si>
  <si>
    <t>B</t>
  </si>
  <si>
    <t>Future Value Factor (1+i)^18</t>
  </si>
  <si>
    <t>C</t>
  </si>
  <si>
    <t>True-Up Amount to be (Refunded)/Paid based on 2009 Actual Load (A*B)</t>
  </si>
  <si>
    <t>i = average interest rate as calculated below</t>
  </si>
  <si>
    <t>Interest on Amount of Refunds or Surcharges Interest 35.19a for Current Year</t>
  </si>
  <si>
    <t>Interest 35.19a</t>
  </si>
  <si>
    <t>for Month</t>
  </si>
  <si>
    <t>Year 1</t>
  </si>
  <si>
    <t>February</t>
  </si>
  <si>
    <t>March</t>
  </si>
  <si>
    <t>April</t>
  </si>
  <si>
    <t>June</t>
  </si>
  <si>
    <t>July</t>
  </si>
  <si>
    <t>August</t>
  </si>
  <si>
    <t>November</t>
  </si>
  <si>
    <t>December</t>
  </si>
  <si>
    <t>Year 2</t>
  </si>
  <si>
    <t>Average Interest Rate</t>
  </si>
  <si>
    <t>True-Up Amount (Transmission see pg 2 line 92 and Schedule 1 see pg 8 line 12)</t>
  </si>
  <si>
    <t>True-Up Amount to be (Refunded)/Paid based on 2014 Actual Costs (A*B)</t>
  </si>
  <si>
    <t>Items in the Updated Reference section highlighted in gray did not change from the Tariff and As Filed section.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</si>
</sst>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#,##0.00;\-#,##0.00"/>
    <numFmt numFmtId="186" formatCode="#,##0;\-#,##0"/>
    <numFmt numFmtId="187" formatCode="_(#,##0_);[Red]\(#,##0\)"/>
    <numFmt numFmtId="188" formatCode="0.0000%"/>
    <numFmt numFmtId="189" formatCode="0.000%"/>
    <numFmt numFmtId="190" formatCode="#,##0.0000"/>
  </numFmts>
  <fonts count="79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07">
    <xf numFmtId="164" fontId="0" fillId="0" borderId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3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38" fontId="9" fillId="0" borderId="0" applyBorder="0" applyAlignment="0"/>
    <xf numFmtId="167" fontId="10" fillId="21" borderId="4">
      <alignment horizontal="center" vertical="center"/>
    </xf>
    <xf numFmtId="168" fontId="3" fillId="0" borderId="5">
      <alignment horizontal="left"/>
    </xf>
    <xf numFmtId="0" fontId="11" fillId="0" borderId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169" fontId="14" fillId="0" borderId="6" applyNumberFormat="0" applyFill="0" applyAlignment="0" applyProtection="0">
      <alignment horizontal="center"/>
    </xf>
    <xf numFmtId="170" fontId="14" fillId="0" borderId="1" applyFill="0" applyAlignment="0" applyProtection="0">
      <alignment horizontal="center"/>
    </xf>
    <xf numFmtId="38" fontId="3" fillId="0" borderId="0">
      <alignment horizontal="right"/>
    </xf>
    <xf numFmtId="37" fontId="15" fillId="0" borderId="0" applyFill="0">
      <alignment horizontal="right"/>
    </xf>
    <xf numFmtId="37" fontId="15" fillId="0" borderId="0">
      <alignment horizontal="right"/>
    </xf>
    <xf numFmtId="0" fontId="15" fillId="0" borderId="0" applyFill="0">
      <alignment horizontal="center"/>
    </xf>
    <xf numFmtId="37" fontId="15" fillId="0" borderId="7" applyFill="0">
      <alignment horizontal="right"/>
    </xf>
    <xf numFmtId="37" fontId="15" fillId="0" borderId="0">
      <alignment horizontal="right"/>
    </xf>
    <xf numFmtId="0" fontId="16" fillId="0" borderId="0" applyFill="0">
      <alignment vertical="top"/>
    </xf>
    <xf numFmtId="0" fontId="17" fillId="0" borderId="0" applyFill="0">
      <alignment horizontal="left" vertical="top"/>
    </xf>
    <xf numFmtId="37" fontId="15" fillId="0" borderId="3" applyFill="0">
      <alignment horizontal="right"/>
    </xf>
    <xf numFmtId="0" fontId="3" fillId="0" borderId="0" applyNumberFormat="0" applyFont="0" applyAlignment="0"/>
    <xf numFmtId="0" fontId="16" fillId="0" borderId="0" applyFill="0">
      <alignment wrapText="1"/>
    </xf>
    <xf numFmtId="0" fontId="17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19" fillId="0" borderId="0" applyFill="0">
      <alignment vertical="top" wrapText="1"/>
    </xf>
    <xf numFmtId="0" fontId="20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1" fillId="0" borderId="0" applyFill="0">
      <alignment vertical="center" wrapText="1"/>
    </xf>
    <xf numFmtId="0" fontId="22" fillId="0" borderId="0">
      <alignment horizontal="left" vertical="center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3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5" fillId="0" borderId="0" applyFill="0">
      <alignment horizontal="center" vertical="center" wrapText="1"/>
    </xf>
    <xf numFmtId="0" fontId="26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7" fillId="0" borderId="0">
      <alignment horizontal="center" wrapText="1"/>
    </xf>
    <xf numFmtId="0" fontId="28" fillId="0" borderId="0" applyFill="0">
      <alignment horizontal="center" wrapText="1"/>
    </xf>
    <xf numFmtId="0" fontId="29" fillId="22" borderId="8" applyNumberFormat="0" applyAlignment="0" applyProtection="0"/>
    <xf numFmtId="0" fontId="30" fillId="23" borderId="9" applyNumberFormat="0" applyAlignment="0" applyProtection="0"/>
    <xf numFmtId="17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5">
      <alignment horizontal="center"/>
    </xf>
    <xf numFmtId="17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4" fontId="3" fillId="0" borderId="0">
      <protection locked="0"/>
    </xf>
    <xf numFmtId="0" fontId="35" fillId="0" borderId="0"/>
    <xf numFmtId="0" fontId="36" fillId="0" borderId="0"/>
    <xf numFmtId="0" fontId="37" fillId="0" borderId="0"/>
    <xf numFmtId="0" fontId="38" fillId="5" borderId="0" applyNumberFormat="0" applyBorder="0" applyAlignment="0" applyProtection="0"/>
    <xf numFmtId="38" fontId="15" fillId="24" borderId="0" applyNumberFormat="0" applyBorder="0" applyAlignment="0" applyProtection="0"/>
    <xf numFmtId="0" fontId="39" fillId="0" borderId="0" applyNumberFormat="0" applyFill="0" applyBorder="0" applyAlignment="0" applyProtection="0"/>
    <xf numFmtId="0" fontId="20" fillId="0" borderId="10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175" fontId="3" fillId="0" borderId="0">
      <protection locked="0"/>
    </xf>
    <xf numFmtId="175" fontId="3" fillId="0" borderId="0">
      <protection locked="0"/>
    </xf>
    <xf numFmtId="0" fontId="44" fillId="0" borderId="15" applyNumberFormat="0" applyFill="0" applyAlignment="0" applyProtection="0"/>
    <xf numFmtId="10" fontId="15" fillId="25" borderId="5" applyNumberFormat="0" applyBorder="0" applyAlignment="0" applyProtection="0"/>
    <xf numFmtId="0" fontId="45" fillId="8" borderId="8" applyNumberFormat="0" applyAlignment="0" applyProtection="0"/>
    <xf numFmtId="0" fontId="15" fillId="24" borderId="0"/>
    <xf numFmtId="0" fontId="46" fillId="0" borderId="16" applyNumberFormat="0" applyFill="0" applyAlignment="0" applyProtection="0"/>
    <xf numFmtId="176" fontId="3" fillId="0" borderId="5">
      <alignment horizontal="center"/>
    </xf>
    <xf numFmtId="177" fontId="47" fillId="0" borderId="0"/>
    <xf numFmtId="17" fontId="48" fillId="0" borderId="0">
      <alignment horizontal="center"/>
    </xf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49" fillId="26" borderId="0" applyNumberFormat="0" applyBorder="0" applyAlignment="0" applyProtection="0"/>
    <xf numFmtId="43" fontId="50" fillId="0" borderId="0" applyNumberFormat="0" applyFill="0" applyBorder="0" applyAlignment="0" applyProtection="0"/>
    <xf numFmtId="0" fontId="14" fillId="0" borderId="0" applyNumberFormat="0" applyFill="0" applyAlignment="0" applyProtection="0"/>
    <xf numFmtId="37" fontId="51" fillId="0" borderId="0"/>
    <xf numFmtId="180" fontId="52" fillId="0" borderId="0"/>
    <xf numFmtId="164" fontId="5" fillId="0" borderId="0" applyProtection="0"/>
    <xf numFmtId="0" fontId="3" fillId="0" borderId="0"/>
    <xf numFmtId="0" fontId="1" fillId="0" borderId="0"/>
    <xf numFmtId="0" fontId="31" fillId="0" borderId="0"/>
    <xf numFmtId="0" fontId="3" fillId="0" borderId="0"/>
    <xf numFmtId="0" fontId="3" fillId="0" borderId="5">
      <alignment horizontal="center" wrapText="1"/>
    </xf>
    <xf numFmtId="2" fontId="3" fillId="0" borderId="5">
      <alignment horizontal="center"/>
    </xf>
    <xf numFmtId="181" fontId="4" fillId="0" borderId="5" applyFont="0">
      <alignment horizontal="center"/>
    </xf>
    <xf numFmtId="0" fontId="3" fillId="0" borderId="0"/>
    <xf numFmtId="0" fontId="3" fillId="27" borderId="17" applyNumberFormat="0" applyFont="0" applyAlignment="0" applyProtection="0"/>
    <xf numFmtId="1" fontId="3" fillId="0" borderId="5">
      <alignment horizontal="center"/>
    </xf>
    <xf numFmtId="0" fontId="53" fillId="22" borderId="18" applyNumberForma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54" fillId="0" borderId="6">
      <alignment horizontal="center"/>
    </xf>
    <xf numFmtId="3" fontId="6" fillId="0" borderId="0" applyFont="0" applyFill="0" applyBorder="0" applyAlignment="0" applyProtection="0"/>
    <xf numFmtId="0" fontId="6" fillId="28" borderId="0" applyNumberFormat="0" applyFont="0" applyBorder="0" applyAlignment="0" applyProtection="0"/>
    <xf numFmtId="37" fontId="15" fillId="24" borderId="0" applyFill="0">
      <alignment horizontal="right"/>
    </xf>
    <xf numFmtId="0" fontId="24" fillId="0" borderId="0">
      <alignment horizontal="left"/>
    </xf>
    <xf numFmtId="0" fontId="15" fillId="0" borderId="0" applyFill="0">
      <alignment horizontal="left"/>
    </xf>
    <xf numFmtId="37" fontId="15" fillId="0" borderId="1" applyFill="0">
      <alignment horizontal="right"/>
    </xf>
    <xf numFmtId="0" fontId="4" fillId="0" borderId="5" applyNumberFormat="0" applyFont="0" applyBorder="0">
      <alignment horizontal="right"/>
    </xf>
    <xf numFmtId="0" fontId="55" fillId="0" borderId="0" applyFill="0"/>
    <xf numFmtId="0" fontId="15" fillId="0" borderId="0" applyFill="0">
      <alignment horizontal="left"/>
    </xf>
    <xf numFmtId="182" fontId="15" fillId="0" borderId="1" applyFill="0">
      <alignment horizontal="right"/>
    </xf>
    <xf numFmtId="0" fontId="3" fillId="0" borderId="0" applyNumberFormat="0" applyFont="0" applyBorder="0" applyAlignment="0"/>
    <xf numFmtId="0" fontId="19" fillId="0" borderId="0" applyFill="0">
      <alignment horizontal="left" indent="1"/>
    </xf>
    <xf numFmtId="0" fontId="24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Fill="0" applyBorder="0" applyAlignment="0"/>
    <xf numFmtId="0" fontId="19" fillId="0" borderId="0" applyFill="0">
      <alignment horizontal="left" indent="2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56" fillId="0" borderId="0">
      <alignment horizontal="left" indent="3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23" fillId="0" borderId="0">
      <alignment horizontal="left" indent="4"/>
    </xf>
    <xf numFmtId="0" fontId="15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Border="0" applyAlignment="0"/>
    <xf numFmtId="0" fontId="25" fillId="0" borderId="0">
      <alignment horizontal="left" indent="5"/>
    </xf>
    <xf numFmtId="0" fontId="24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Fill="0" applyBorder="0" applyAlignment="0"/>
    <xf numFmtId="0" fontId="27" fillId="0" borderId="0" applyFill="0">
      <alignment horizontal="left" indent="6"/>
    </xf>
    <xf numFmtId="0" fontId="24" fillId="0" borderId="0" applyFill="0">
      <alignment horizontal="left"/>
    </xf>
    <xf numFmtId="38" fontId="57" fillId="29" borderId="1">
      <alignment horizontal="right"/>
    </xf>
    <xf numFmtId="38" fontId="3" fillId="30" borderId="0" applyNumberFormat="0" applyFont="0" applyBorder="0" applyAlignment="0" applyProtection="0"/>
    <xf numFmtId="0" fontId="58" fillId="0" borderId="0" applyNumberFormat="0" applyAlignment="0">
      <alignment horizontal="centerContinuous"/>
    </xf>
    <xf numFmtId="0" fontId="14" fillId="0" borderId="1" applyNumberFormat="0" applyFill="0" applyAlignment="0" applyProtection="0"/>
    <xf numFmtId="37" fontId="59" fillId="0" borderId="0" applyNumberFormat="0">
      <alignment horizontal="left"/>
    </xf>
    <xf numFmtId="183" fontId="3" fillId="0" borderId="5">
      <alignment horizontal="center" wrapText="1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 applyNumberFormat="0" applyFill="0" applyBorder="0" applyProtection="0">
      <alignment horizontal="right" wrapText="1"/>
    </xf>
    <xf numFmtId="184" fontId="3" fillId="0" borderId="0" applyFill="0" applyBorder="0" applyAlignment="0" applyProtection="0">
      <alignment wrapText="1"/>
    </xf>
    <xf numFmtId="37" fontId="60" fillId="0" borderId="0" applyNumberFormat="0">
      <alignment horizontal="left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177" fontId="63" fillId="0" borderId="0"/>
    <xf numFmtId="40" fontId="64" fillId="0" borderId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37" fontId="15" fillId="29" borderId="0" applyNumberFormat="0" applyBorder="0" applyAlignment="0" applyProtection="0"/>
    <xf numFmtId="37" fontId="15" fillId="0" borderId="0"/>
    <xf numFmtId="3" fontId="67" fillId="0" borderId="15" applyProtection="0"/>
    <xf numFmtId="0" fontId="68" fillId="0" borderId="0" applyNumberFormat="0" applyFill="0" applyBorder="0" applyAlignment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9" fontId="3" fillId="0" borderId="0" applyFont="0" applyFill="0" applyBorder="0" applyAlignment="0" applyProtection="0"/>
  </cellStyleXfs>
  <cellXfs count="181">
    <xf numFmtId="164" fontId="0" fillId="0" borderId="0" xfId="0"/>
    <xf numFmtId="0" fontId="3" fillId="0" borderId="0" xfId="4"/>
    <xf numFmtId="44" fontId="3" fillId="0" borderId="0" xfId="4" applyNumberFormat="1"/>
    <xf numFmtId="49" fontId="4" fillId="0" borderId="0" xfId="4" applyNumberFormat="1" applyFont="1" applyAlignment="1">
      <alignment horizontal="right"/>
    </xf>
    <xf numFmtId="0" fontId="4" fillId="0" borderId="0" xfId="4" applyFont="1" applyAlignment="1">
      <alignment horizontal="right"/>
    </xf>
    <xf numFmtId="0" fontId="3" fillId="0" borderId="0" xfId="4" applyFont="1"/>
    <xf numFmtId="0" fontId="3" fillId="0" borderId="0" xfId="4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0" fontId="3" fillId="0" borderId="1" xfId="4" applyFont="1" applyBorder="1" applyAlignment="1">
      <alignment horizontal="center"/>
    </xf>
    <xf numFmtId="164" fontId="3" fillId="0" borderId="0" xfId="0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0" fontId="3" fillId="0" borderId="0" xfId="4" applyAlignment="1">
      <alignment horizontal="center"/>
    </xf>
    <xf numFmtId="165" fontId="3" fillId="0" borderId="0" xfId="1" applyNumberFormat="1"/>
    <xf numFmtId="0" fontId="3" fillId="0" borderId="0" xfId="4" applyFont="1" applyFill="1"/>
    <xf numFmtId="165" fontId="3" fillId="0" borderId="0" xfId="1" applyNumberFormat="1" applyFill="1"/>
    <xf numFmtId="0" fontId="3" fillId="2" borderId="0" xfId="0" applyNumberFormat="1" applyFont="1" applyFill="1" applyAlignment="1"/>
    <xf numFmtId="166" fontId="3" fillId="0" borderId="2" xfId="2" applyNumberFormat="1" applyFont="1" applyFill="1" applyBorder="1"/>
    <xf numFmtId="0" fontId="4" fillId="0" borderId="0" xfId="4" applyFont="1"/>
    <xf numFmtId="0" fontId="3" fillId="0" borderId="0" xfId="4" applyFill="1"/>
    <xf numFmtId="165" fontId="3" fillId="0" borderId="3" xfId="1" applyNumberFormat="1" applyFill="1" applyBorder="1"/>
    <xf numFmtId="0" fontId="4" fillId="0" borderId="0" xfId="4" applyFont="1" applyFill="1"/>
    <xf numFmtId="165" fontId="4" fillId="0" borderId="0" xfId="1" applyNumberFormat="1" applyFont="1" applyFill="1"/>
    <xf numFmtId="49" fontId="4" fillId="0" borderId="0" xfId="4" applyNumberFormat="1" applyFont="1" applyAlignment="1">
      <alignment horizontal="center"/>
    </xf>
    <xf numFmtId="0" fontId="4" fillId="0" borderId="0" xfId="4" applyFont="1" applyAlignment="1">
      <alignment horizontal="center"/>
    </xf>
    <xf numFmtId="165" fontId="3" fillId="0" borderId="0" xfId="1" quotePrefix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3" fillId="0" borderId="3" xfId="4" applyFont="1" applyBorder="1"/>
    <xf numFmtId="0" fontId="3" fillId="0" borderId="0" xfId="128" applyFont="1"/>
    <xf numFmtId="0" fontId="3" fillId="0" borderId="0" xfId="128" applyFont="1" applyAlignment="1">
      <alignment horizontal="center"/>
    </xf>
    <xf numFmtId="0" fontId="69" fillId="0" borderId="0" xfId="128" applyFont="1" applyAlignment="1">
      <alignment horizontal="center"/>
    </xf>
    <xf numFmtId="37" fontId="70" fillId="0" borderId="0" xfId="128" applyNumberFormat="1" applyFont="1" applyFill="1"/>
    <xf numFmtId="37" fontId="3" fillId="0" borderId="0" xfId="128" applyNumberFormat="1" applyFont="1" applyFill="1"/>
    <xf numFmtId="0" fontId="3" fillId="0" borderId="0" xfId="128" quotePrefix="1" applyFont="1"/>
    <xf numFmtId="37" fontId="3" fillId="0" borderId="3" xfId="128" applyNumberFormat="1" applyFont="1" applyFill="1" applyBorder="1"/>
    <xf numFmtId="37" fontId="70" fillId="0" borderId="3" xfId="128" applyNumberFormat="1" applyFont="1" applyFill="1" applyBorder="1"/>
    <xf numFmtId="37" fontId="3" fillId="0" borderId="0" xfId="128" applyNumberFormat="1" applyFont="1" applyFill="1" applyBorder="1"/>
    <xf numFmtId="0" fontId="3" fillId="0" borderId="0" xfId="128" quotePrefix="1" applyFont="1" applyFill="1"/>
    <xf numFmtId="0" fontId="3" fillId="0" borderId="0" xfId="128" applyFont="1" applyFill="1"/>
    <xf numFmtId="0" fontId="3" fillId="0" borderId="0" xfId="128" applyFont="1" applyFill="1" applyAlignment="1">
      <alignment horizontal="center"/>
    </xf>
    <xf numFmtId="37" fontId="70" fillId="0" borderId="1" xfId="128" applyNumberFormat="1" applyFont="1" applyFill="1" applyBorder="1"/>
    <xf numFmtId="0" fontId="4" fillId="0" borderId="0" xfId="128" applyFont="1"/>
    <xf numFmtId="37" fontId="3" fillId="0" borderId="1" xfId="128" applyNumberFormat="1" applyFont="1" applyFill="1" applyBorder="1"/>
    <xf numFmtId="37" fontId="44" fillId="2" borderId="1" xfId="128" applyNumberFormat="1" applyFont="1" applyFill="1" applyBorder="1"/>
    <xf numFmtId="37" fontId="44" fillId="2" borderId="0" xfId="128" applyNumberFormat="1" applyFont="1" applyFill="1"/>
    <xf numFmtId="37" fontId="70" fillId="0" borderId="0" xfId="128" applyNumberFormat="1" applyFont="1" applyFill="1" applyBorder="1"/>
    <xf numFmtId="37" fontId="44" fillId="0" borderId="0" xfId="128" applyNumberFormat="1" applyFont="1" applyFill="1" applyBorder="1"/>
    <xf numFmtId="37" fontId="44" fillId="0" borderId="0" xfId="128" applyNumberFormat="1" applyFont="1" applyFill="1"/>
    <xf numFmtId="37" fontId="3" fillId="0" borderId="2" xfId="128" applyNumberFormat="1" applyFont="1" applyFill="1" applyBorder="1"/>
    <xf numFmtId="166" fontId="3" fillId="0" borderId="20" xfId="89" applyNumberFormat="1" applyFont="1" applyFill="1" applyBorder="1"/>
    <xf numFmtId="44" fontId="3" fillId="0" borderId="0" xfId="4" applyNumberFormat="1" applyFont="1"/>
    <xf numFmtId="37" fontId="3" fillId="0" borderId="20" xfId="128" applyNumberFormat="1" applyFont="1" applyFill="1" applyBorder="1"/>
    <xf numFmtId="166" fontId="3" fillId="0" borderId="0" xfId="2" applyNumberFormat="1" applyFont="1" applyFill="1" applyBorder="1"/>
    <xf numFmtId="0" fontId="3" fillId="2" borderId="0" xfId="0" applyNumberFormat="1" applyFont="1" applyFill="1" applyAlignment="1" applyProtection="1">
      <protection locked="0"/>
    </xf>
    <xf numFmtId="164" fontId="3" fillId="0" borderId="0" xfId="0" applyFont="1"/>
    <xf numFmtId="17" fontId="72" fillId="0" borderId="0" xfId="0" applyNumberFormat="1" applyFont="1" applyAlignment="1">
      <alignment horizontal="center"/>
    </xf>
    <xf numFmtId="188" fontId="3" fillId="0" borderId="0" xfId="3" applyNumberFormat="1" applyFont="1"/>
    <xf numFmtId="188" fontId="3" fillId="0" borderId="0" xfId="0" applyNumberFormat="1" applyFont="1"/>
    <xf numFmtId="164" fontId="3" fillId="0" borderId="0" xfId="0" applyFont="1" applyBorder="1"/>
    <xf numFmtId="185" fontId="73" fillId="31" borderId="0" xfId="0" quotePrefix="1" applyNumberFormat="1" applyFont="1" applyFill="1" applyBorder="1" applyAlignment="1">
      <alignment horizontal="left"/>
    </xf>
    <xf numFmtId="185" fontId="73" fillId="31" borderId="0" xfId="0" applyNumberFormat="1" applyFont="1" applyFill="1" applyBorder="1" applyAlignment="1">
      <alignment horizontal="right"/>
    </xf>
    <xf numFmtId="186" fontId="73" fillId="31" borderId="0" xfId="0" quotePrefix="1" applyNumberFormat="1" applyFont="1" applyFill="1" applyBorder="1" applyAlignment="1">
      <alignment horizontal="left"/>
    </xf>
    <xf numFmtId="187" fontId="73" fillId="31" borderId="0" xfId="0" applyNumberFormat="1" applyFont="1" applyFill="1" applyBorder="1" applyAlignment="1">
      <alignment horizontal="right"/>
    </xf>
    <xf numFmtId="187" fontId="75" fillId="31" borderId="0" xfId="0" applyNumberFormat="1" applyFont="1" applyFill="1" applyBorder="1" applyAlignment="1">
      <alignment horizontal="right"/>
    </xf>
    <xf numFmtId="185" fontId="3" fillId="0" borderId="3" xfId="0" applyNumberFormat="1" applyFont="1" applyBorder="1"/>
    <xf numFmtId="0" fontId="3" fillId="0" borderId="0" xfId="4" applyFont="1" applyBorder="1"/>
    <xf numFmtId="0" fontId="3" fillId="0" borderId="0" xfId="4" applyFont="1" applyBorder="1" applyAlignment="1">
      <alignment horizontal="center"/>
    </xf>
    <xf numFmtId="186" fontId="74" fillId="31" borderId="0" xfId="0" quotePrefix="1" applyNumberFormat="1" applyFont="1" applyFill="1" applyBorder="1" applyAlignment="1">
      <alignment horizontal="left"/>
    </xf>
    <xf numFmtId="186" fontId="3" fillId="0" borderId="3" xfId="0" applyNumberFormat="1" applyFont="1" applyBorder="1"/>
    <xf numFmtId="164" fontId="4" fillId="0" borderId="0" xfId="0" quotePrefix="1" applyFont="1" applyAlignment="1">
      <alignment horizontal="center"/>
    </xf>
    <xf numFmtId="164" fontId="3" fillId="0" borderId="0" xfId="0" quotePrefix="1" applyFont="1"/>
    <xf numFmtId="164" fontId="77" fillId="0" borderId="0" xfId="0" applyFont="1"/>
    <xf numFmtId="164" fontId="76" fillId="0" borderId="1" xfId="0" applyFont="1" applyBorder="1" applyAlignment="1">
      <alignment horizontal="center"/>
    </xf>
    <xf numFmtId="164" fontId="22" fillId="2" borderId="0" xfId="0" applyFont="1" applyFill="1" applyAlignment="1"/>
    <xf numFmtId="0" fontId="22" fillId="2" borderId="0" xfId="0" applyNumberFormat="1" applyFont="1" applyFill="1" applyAlignment="1">
      <alignment horizontal="center"/>
    </xf>
    <xf numFmtId="0" fontId="22" fillId="2" borderId="0" xfId="0" applyNumberFormat="1" applyFont="1" applyFill="1" applyAlignment="1"/>
    <xf numFmtId="3" fontId="20" fillId="2" borderId="0" xfId="0" applyNumberFormat="1" applyFont="1" applyFill="1" applyAlignment="1">
      <alignment horizontal="center"/>
    </xf>
    <xf numFmtId="0" fontId="22" fillId="2" borderId="0" xfId="0" applyNumberFormat="1" applyFont="1" applyFill="1" applyAlignment="1" applyProtection="1">
      <alignment horizontal="center"/>
      <protection locked="0"/>
    </xf>
    <xf numFmtId="164" fontId="20" fillId="2" borderId="0" xfId="0" applyFont="1" applyFill="1" applyAlignment="1">
      <alignment horizontal="center"/>
    </xf>
    <xf numFmtId="0" fontId="22" fillId="2" borderId="6" xfId="0" applyNumberFormat="1" applyFont="1" applyFill="1" applyBorder="1" applyAlignment="1" applyProtection="1">
      <alignment horizontal="center"/>
      <protection locked="0"/>
    </xf>
    <xf numFmtId="0" fontId="20" fillId="2" borderId="0" xfId="0" applyNumberFormat="1" applyFont="1" applyFill="1" applyAlignment="1"/>
    <xf numFmtId="3" fontId="22" fillId="2" borderId="0" xfId="0" applyNumberFormat="1" applyFont="1" applyFill="1" applyAlignment="1"/>
    <xf numFmtId="3" fontId="22" fillId="0" borderId="0" xfId="0" applyNumberFormat="1" applyFont="1" applyFill="1" applyAlignment="1"/>
    <xf numFmtId="3" fontId="22" fillId="0" borderId="0" xfId="124" applyNumberFormat="1" applyFont="1" applyFill="1" applyAlignment="1"/>
    <xf numFmtId="3" fontId="22" fillId="0" borderId="0" xfId="128" applyNumberFormat="1" applyFont="1" applyFill="1" applyAlignment="1"/>
    <xf numFmtId="164" fontId="22" fillId="2" borderId="0" xfId="0" applyFont="1" applyFill="1" applyAlignment="1" applyProtection="1">
      <protection locked="0"/>
    </xf>
    <xf numFmtId="3" fontId="22" fillId="32" borderId="0" xfId="0" applyNumberFormat="1" applyFont="1" applyFill="1" applyAlignment="1"/>
    <xf numFmtId="164" fontId="22" fillId="0" borderId="0" xfId="124" applyFont="1" applyFill="1" applyAlignment="1"/>
    <xf numFmtId="164" fontId="22" fillId="0" borderId="0" xfId="0" applyFont="1" applyFill="1" applyAlignment="1"/>
    <xf numFmtId="164" fontId="22" fillId="32" borderId="0" xfId="0" applyFont="1" applyFill="1" applyAlignment="1"/>
    <xf numFmtId="0" fontId="22" fillId="2" borderId="0" xfId="0" applyNumberFormat="1" applyFont="1" applyFill="1" applyProtection="1">
      <protection locked="0"/>
    </xf>
    <xf numFmtId="3" fontId="22" fillId="32" borderId="0" xfId="128" applyNumberFormat="1" applyFont="1" applyFill="1" applyAlignment="1"/>
    <xf numFmtId="189" fontId="22" fillId="2" borderId="0" xfId="0" applyNumberFormat="1" applyFont="1" applyFill="1" applyAlignment="1">
      <alignment horizontal="left"/>
    </xf>
    <xf numFmtId="189" fontId="22" fillId="2" borderId="0" xfId="0" applyNumberFormat="1" applyFont="1" applyFill="1" applyAlignment="1" applyProtection="1">
      <alignment horizontal="left"/>
      <protection locked="0"/>
    </xf>
    <xf numFmtId="164" fontId="22" fillId="2" borderId="0" xfId="0" quotePrefix="1" applyFont="1" applyFill="1" applyAlignment="1"/>
    <xf numFmtId="190" fontId="22" fillId="2" borderId="0" xfId="0" applyNumberFormat="1" applyFont="1" applyFill="1" applyAlignment="1"/>
    <xf numFmtId="189" fontId="22" fillId="2" borderId="0" xfId="0" applyNumberFormat="1" applyFont="1" applyFill="1" applyAlignment="1">
      <alignment horizontal="center"/>
    </xf>
    <xf numFmtId="0" fontId="20" fillId="2" borderId="0" xfId="196" applyNumberFormat="1" applyFont="1" applyFill="1" applyAlignment="1">
      <alignment horizontal="center"/>
    </xf>
    <xf numFmtId="0" fontId="22" fillId="2" borderId="0" xfId="197" applyNumberFormat="1" applyFont="1" applyFill="1" applyAlignment="1" applyProtection="1">
      <alignment horizontal="center"/>
      <protection locked="0"/>
    </xf>
    <xf numFmtId="164" fontId="22" fillId="2" borderId="0" xfId="197" applyFont="1" applyFill="1" applyAlignment="1"/>
    <xf numFmtId="0" fontId="20" fillId="2" borderId="0" xfId="197" applyNumberFormat="1" applyFont="1" applyFill="1" applyAlignment="1"/>
    <xf numFmtId="0" fontId="22" fillId="2" borderId="6" xfId="197" applyNumberFormat="1" applyFont="1" applyFill="1" applyBorder="1" applyAlignment="1" applyProtection="1">
      <alignment horizontal="center"/>
      <protection locked="0"/>
    </xf>
    <xf numFmtId="0" fontId="22" fillId="2" borderId="0" xfId="197" applyNumberFormat="1" applyFont="1" applyFill="1" applyAlignment="1" applyProtection="1">
      <protection locked="0"/>
    </xf>
    <xf numFmtId="0" fontId="22" fillId="2" borderId="0" xfId="197" applyNumberFormat="1" applyFont="1" applyFill="1"/>
    <xf numFmtId="3" fontId="22" fillId="2" borderId="6" xfId="197" applyNumberFormat="1" applyFont="1" applyFill="1" applyBorder="1" applyAlignment="1"/>
    <xf numFmtId="3" fontId="22" fillId="2" borderId="6" xfId="198" applyNumberFormat="1" applyFont="1" applyFill="1" applyBorder="1" applyAlignment="1"/>
    <xf numFmtId="0" fontId="22" fillId="2" borderId="0" xfId="197" applyNumberFormat="1" applyFont="1" applyFill="1" applyProtection="1">
      <protection locked="0"/>
    </xf>
    <xf numFmtId="3" fontId="22" fillId="0" borderId="0" xfId="197" applyNumberFormat="1" applyFont="1" applyFill="1" applyAlignment="1"/>
    <xf numFmtId="3" fontId="22" fillId="32" borderId="0" xfId="197" applyNumberFormat="1" applyFont="1" applyFill="1" applyAlignment="1"/>
    <xf numFmtId="164" fontId="22" fillId="0" borderId="0" xfId="197" applyFont="1" applyFill="1" applyAlignment="1"/>
    <xf numFmtId="164" fontId="22" fillId="2" borderId="0" xfId="199" applyFont="1" applyFill="1" applyAlignment="1"/>
    <xf numFmtId="0" fontId="22" fillId="2" borderId="6" xfId="197" applyNumberFormat="1" applyFont="1" applyFill="1" applyBorder="1" applyProtection="1">
      <protection locked="0"/>
    </xf>
    <xf numFmtId="3" fontId="22" fillId="0" borderId="6" xfId="197" applyNumberFormat="1" applyFont="1" applyFill="1" applyBorder="1" applyAlignment="1"/>
    <xf numFmtId="0" fontId="22" fillId="0" borderId="0" xfId="197" applyNumberFormat="1" applyFont="1" applyFill="1"/>
    <xf numFmtId="3" fontId="22" fillId="2" borderId="0" xfId="197" applyNumberFormat="1" applyFont="1" applyFill="1" applyAlignment="1"/>
    <xf numFmtId="49" fontId="22" fillId="0" borderId="0" xfId="197" applyNumberFormat="1" applyFont="1" applyFill="1"/>
    <xf numFmtId="49" fontId="22" fillId="2" borderId="0" xfId="197" applyNumberFormat="1" applyFont="1" applyFill="1" applyAlignment="1"/>
    <xf numFmtId="3" fontId="22" fillId="2" borderId="6" xfId="200" applyNumberFormat="1" applyFont="1" applyFill="1" applyBorder="1" applyAlignment="1"/>
    <xf numFmtId="3" fontId="22" fillId="2" borderId="6" xfId="201" applyNumberFormat="1" applyFont="1" applyFill="1" applyBorder="1" applyAlignment="1"/>
    <xf numFmtId="164" fontId="22" fillId="2" borderId="3" xfId="197" applyFont="1" applyFill="1" applyBorder="1" applyAlignment="1"/>
    <xf numFmtId="0" fontId="22" fillId="0" borderId="3" xfId="197" applyNumberFormat="1" applyFont="1" applyFill="1" applyBorder="1"/>
    <xf numFmtId="3" fontId="22" fillId="2" borderId="0" xfId="197" applyNumberFormat="1" applyFont="1" applyFill="1" applyBorder="1" applyAlignment="1"/>
    <xf numFmtId="0" fontId="22" fillId="0" borderId="0" xfId="197" applyNumberFormat="1" applyFont="1" applyFill="1" applyBorder="1"/>
    <xf numFmtId="3" fontId="22" fillId="2" borderId="6" xfId="202" applyNumberFormat="1" applyFont="1" applyFill="1" applyBorder="1" applyAlignment="1"/>
    <xf numFmtId="0" fontId="22" fillId="2" borderId="3" xfId="197" applyNumberFormat="1" applyFont="1" applyFill="1" applyBorder="1" applyProtection="1">
      <protection locked="0"/>
    </xf>
    <xf numFmtId="3" fontId="22" fillId="2" borderId="3" xfId="197" applyNumberFormat="1" applyFont="1" applyFill="1" applyBorder="1" applyAlignment="1"/>
    <xf numFmtId="0" fontId="22" fillId="2" borderId="0" xfId="197" applyNumberFormat="1" applyFont="1" applyFill="1" applyAlignment="1"/>
    <xf numFmtId="3" fontId="22" fillId="0" borderId="0" xfId="197" applyNumberFormat="1" applyFont="1" applyFill="1" applyAlignment="1">
      <alignment horizontal="left"/>
    </xf>
    <xf numFmtId="3" fontId="22" fillId="32" borderId="0" xfId="197" applyNumberFormat="1" applyFont="1" applyFill="1" applyAlignment="1">
      <alignment horizontal="left"/>
    </xf>
    <xf numFmtId="0" fontId="10" fillId="2" borderId="0" xfId="197" applyNumberFormat="1" applyFont="1" applyFill="1"/>
    <xf numFmtId="0" fontId="22" fillId="2" borderId="1" xfId="197" applyNumberFormat="1" applyFont="1" applyFill="1" applyBorder="1" applyAlignment="1"/>
    <xf numFmtId="3" fontId="22" fillId="0" borderId="1" xfId="197" applyNumberFormat="1" applyFont="1" applyFill="1" applyBorder="1" applyAlignment="1"/>
    <xf numFmtId="3" fontId="22" fillId="2" borderId="1" xfId="203" applyNumberFormat="1" applyFont="1" applyFill="1" applyBorder="1" applyAlignment="1"/>
    <xf numFmtId="3" fontId="22" fillId="32" borderId="0" xfId="203" applyNumberFormat="1" applyFont="1" applyFill="1" applyAlignment="1"/>
    <xf numFmtId="164" fontId="10" fillId="2" borderId="0" xfId="197" applyFont="1" applyFill="1" applyAlignment="1"/>
    <xf numFmtId="3" fontId="22" fillId="2" borderId="0" xfId="203" applyNumberFormat="1" applyFont="1" applyFill="1" applyAlignment="1"/>
    <xf numFmtId="0" fontId="22" fillId="2" borderId="0" xfId="197" quotePrefix="1" applyNumberFormat="1" applyFont="1" applyFill="1"/>
    <xf numFmtId="0" fontId="22" fillId="32" borderId="0" xfId="197" applyNumberFormat="1" applyFont="1" applyFill="1"/>
    <xf numFmtId="3" fontId="22" fillId="0" borderId="6" xfId="203" applyNumberFormat="1" applyFont="1" applyFill="1" applyBorder="1" applyAlignment="1"/>
    <xf numFmtId="0" fontId="22" fillId="0" borderId="0" xfId="4" applyFont="1" applyFill="1" applyAlignment="1">
      <alignment horizontal="left"/>
    </xf>
    <xf numFmtId="0" fontId="22" fillId="32" borderId="0" xfId="4" applyFont="1" applyFill="1" applyAlignment="1">
      <alignment horizontal="left"/>
    </xf>
    <xf numFmtId="164" fontId="22" fillId="0" borderId="0" xfId="197" applyFont="1" applyFill="1" applyAlignment="1">
      <alignment horizontal="left"/>
    </xf>
    <xf numFmtId="164" fontId="22" fillId="32" borderId="0" xfId="203" applyFont="1" applyFill="1" applyAlignment="1">
      <alignment horizontal="left"/>
    </xf>
    <xf numFmtId="164" fontId="77" fillId="0" borderId="0" xfId="0" applyFont="1" applyFill="1"/>
    <xf numFmtId="0" fontId="22" fillId="2" borderId="0" xfId="204" applyNumberFormat="1" applyFont="1" applyFill="1" applyAlignment="1" applyProtection="1">
      <protection locked="0"/>
    </xf>
    <xf numFmtId="164" fontId="77" fillId="32" borderId="0" xfId="0" applyFont="1" applyFill="1"/>
    <xf numFmtId="164" fontId="3" fillId="0" borderId="0" xfId="205" applyFont="1" applyAlignment="1">
      <alignment horizontal="center"/>
    </xf>
    <xf numFmtId="164" fontId="4" fillId="0" borderId="0" xfId="205" applyFont="1" applyAlignment="1"/>
    <xf numFmtId="164" fontId="4" fillId="0" borderId="1" xfId="205" applyFont="1" applyBorder="1" applyAlignment="1"/>
    <xf numFmtId="164" fontId="3" fillId="0" borderId="1" xfId="205" applyFont="1" applyBorder="1" applyAlignment="1">
      <alignment horizontal="center"/>
    </xf>
    <xf numFmtId="164" fontId="3" fillId="0" borderId="0" xfId="205" applyFont="1" applyAlignment="1"/>
    <xf numFmtId="0" fontId="3" fillId="0" borderId="0" xfId="205" applyNumberFormat="1" applyFont="1" applyFill="1" applyAlignment="1">
      <alignment horizontal="center"/>
    </xf>
    <xf numFmtId="164" fontId="3" fillId="0" borderId="0" xfId="205" applyFont="1" applyFill="1" applyAlignment="1"/>
    <xf numFmtId="164" fontId="3" fillId="0" borderId="0" xfId="205" applyFont="1" applyFill="1" applyAlignment="1">
      <alignment horizontal="right"/>
    </xf>
    <xf numFmtId="164" fontId="69" fillId="0" borderId="0" xfId="205" applyFont="1" applyFill="1" applyAlignment="1"/>
    <xf numFmtId="0" fontId="3" fillId="0" borderId="0" xfId="132" applyFont="1" applyFill="1" applyAlignment="1">
      <alignment horizontal="center"/>
    </xf>
    <xf numFmtId="0" fontId="3" fillId="0" borderId="0" xfId="132" applyFont="1" applyFill="1" applyAlignment="1">
      <alignment horizontal="left"/>
    </xf>
    <xf numFmtId="164" fontId="4" fillId="0" borderId="0" xfId="205" applyFont="1" applyFill="1" applyAlignment="1"/>
    <xf numFmtId="0" fontId="3" fillId="0" borderId="0" xfId="132" applyFont="1" applyFill="1"/>
    <xf numFmtId="16" fontId="3" fillId="0" borderId="0" xfId="132" applyNumberFormat="1" applyFont="1" applyFill="1" applyAlignment="1">
      <alignment horizontal="center"/>
    </xf>
    <xf numFmtId="0" fontId="3" fillId="0" borderId="0" xfId="205" applyNumberFormat="1" applyFont="1" applyAlignment="1">
      <alignment horizontal="center"/>
    </xf>
    <xf numFmtId="164" fontId="3" fillId="0" borderId="0" xfId="205" applyFont="1" applyFill="1" applyAlignment="1">
      <alignment horizontal="center"/>
    </xf>
    <xf numFmtId="164" fontId="3" fillId="0" borderId="0" xfId="205" applyFont="1" applyBorder="1" applyAlignment="1"/>
    <xf numFmtId="164" fontId="75" fillId="0" borderId="0" xfId="205" applyFont="1" applyBorder="1" applyAlignment="1"/>
    <xf numFmtId="188" fontId="3" fillId="0" borderId="0" xfId="206" applyNumberFormat="1" applyFont="1" applyFill="1" applyAlignment="1"/>
    <xf numFmtId="188" fontId="75" fillId="0" borderId="0" xfId="206" applyNumberFormat="1" applyFont="1" applyBorder="1" applyAlignment="1"/>
    <xf numFmtId="188" fontId="3" fillId="0" borderId="3" xfId="206" applyNumberFormat="1" applyFont="1" applyBorder="1" applyAlignment="1"/>
    <xf numFmtId="164" fontId="78" fillId="0" borderId="0" xfId="0" applyFont="1"/>
    <xf numFmtId="164" fontId="78" fillId="0" borderId="1" xfId="0" applyFont="1" applyBorder="1" applyAlignment="1">
      <alignment horizontal="left"/>
    </xf>
    <xf numFmtId="164" fontId="78" fillId="0" borderId="1" xfId="0" applyFont="1" applyBorder="1"/>
    <xf numFmtId="164" fontId="78" fillId="0" borderId="0" xfId="0" applyFont="1" applyFill="1"/>
    <xf numFmtId="164" fontId="4" fillId="32" borderId="0" xfId="205" applyFont="1" applyFill="1" applyAlignment="1"/>
    <xf numFmtId="164" fontId="78" fillId="32" borderId="0" xfId="0" applyFont="1" applyFill="1"/>
    <xf numFmtId="164" fontId="72" fillId="0" borderId="1" xfId="0" applyFont="1" applyBorder="1" applyAlignment="1">
      <alignment horizontal="center"/>
    </xf>
    <xf numFmtId="164" fontId="72" fillId="0" borderId="1" xfId="0" applyFont="1" applyBorder="1" applyAlignment="1">
      <alignment horizontal="left"/>
    </xf>
    <xf numFmtId="0" fontId="20" fillId="2" borderId="0" xfId="196" applyNumberFormat="1" applyFont="1" applyFill="1" applyAlignment="1">
      <alignment horizontal="center"/>
    </xf>
    <xf numFmtId="164" fontId="76" fillId="0" borderId="0" xfId="0" applyFont="1" applyAlignment="1">
      <alignment horizontal="center"/>
    </xf>
    <xf numFmtId="0" fontId="4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3" fillId="0" borderId="0" xfId="4" applyAlignment="1">
      <alignment horizontal="center"/>
    </xf>
    <xf numFmtId="49" fontId="4" fillId="0" borderId="0" xfId="4" applyNumberFormat="1" applyFont="1" applyAlignment="1">
      <alignment horizontal="center"/>
    </xf>
  </cellXfs>
  <cellStyles count="207">
    <cellStyle name="%" xfId="5" xr:uid="{00000000-0005-0000-0000-000000000000}"/>
    <cellStyle name="_033103 13 week CF1" xfId="6" xr:uid="{00000000-0005-0000-0000-000001000000}"/>
    <cellStyle name="_181000-189000" xfId="7" xr:uid="{00000000-0005-0000-0000-000002000000}"/>
    <cellStyle name="_2002  What- No Cap X Morgan" xfId="8" xr:uid="{00000000-0005-0000-0000-000003000000}"/>
    <cellStyle name="_Baseline Rollforward Support 050817" xfId="9" xr:uid="{00000000-0005-0000-0000-000004000000}"/>
    <cellStyle name="_EGTG_2003_YTD_Cash_Flow" xfId="10" xr:uid="{00000000-0005-0000-0000-000005000000}"/>
    <cellStyle name="_Everest_Board_Book_2003_FINAL" xfId="11" xr:uid="{00000000-0005-0000-0000-000006000000}"/>
    <cellStyle name="_Oct03_Everest_Board_Financial_Operating_Report" xfId="12" xr:uid="{00000000-0005-0000-0000-000007000000}"/>
    <cellStyle name="_SpreadSM" xfId="13" xr:uid="{00000000-0005-0000-0000-000008000000}"/>
    <cellStyle name="_Vacation Hours 7-14-08 (2)" xfId="14" xr:uid="{00000000-0005-0000-0000-000009000000}"/>
    <cellStyle name="=C:\WINNT35\SYSTEM32\COMMAND.COM" xfId="15" xr:uid="{00000000-0005-0000-0000-00000A000000}"/>
    <cellStyle name="20% - Accent1 2" xfId="16" xr:uid="{00000000-0005-0000-0000-00000B000000}"/>
    <cellStyle name="20% - Accent2 2" xfId="17" xr:uid="{00000000-0005-0000-0000-00000C000000}"/>
    <cellStyle name="20% - Accent3 2" xfId="18" xr:uid="{00000000-0005-0000-0000-00000D000000}"/>
    <cellStyle name="20% - Accent4 2" xfId="19" xr:uid="{00000000-0005-0000-0000-00000E000000}"/>
    <cellStyle name="20% - Accent5 2" xfId="20" xr:uid="{00000000-0005-0000-0000-00000F000000}"/>
    <cellStyle name="20% - Accent6 2" xfId="21" xr:uid="{00000000-0005-0000-0000-000010000000}"/>
    <cellStyle name="40% - Accent1 2" xfId="22" xr:uid="{00000000-0005-0000-0000-000011000000}"/>
    <cellStyle name="40% - Accent2 2" xfId="23" xr:uid="{00000000-0005-0000-0000-000012000000}"/>
    <cellStyle name="40% - Accent3 2" xfId="24" xr:uid="{00000000-0005-0000-0000-000013000000}"/>
    <cellStyle name="40% - Accent4 2" xfId="25" xr:uid="{00000000-0005-0000-0000-000014000000}"/>
    <cellStyle name="40% - Accent5 2" xfId="26" xr:uid="{00000000-0005-0000-0000-000015000000}"/>
    <cellStyle name="40% - Accent6 2" xfId="27" xr:uid="{00000000-0005-0000-0000-000016000000}"/>
    <cellStyle name="60% - Accent1 2" xfId="28" xr:uid="{00000000-0005-0000-0000-000017000000}"/>
    <cellStyle name="60% - Accent2 2" xfId="29" xr:uid="{00000000-0005-0000-0000-000018000000}"/>
    <cellStyle name="60% - Accent3 2" xfId="30" xr:uid="{00000000-0005-0000-0000-000019000000}"/>
    <cellStyle name="60% - Accent4 2" xfId="31" xr:uid="{00000000-0005-0000-0000-00001A000000}"/>
    <cellStyle name="60% - Accent5 2" xfId="32" xr:uid="{00000000-0005-0000-0000-00001B000000}"/>
    <cellStyle name="60% - Accent6 2" xfId="33" xr:uid="{00000000-0005-0000-0000-00001C000000}"/>
    <cellStyle name="Accent1 2" xfId="34" xr:uid="{00000000-0005-0000-0000-00001D000000}"/>
    <cellStyle name="Accent2 2" xfId="35" xr:uid="{00000000-0005-0000-0000-00001E000000}"/>
    <cellStyle name="Accent3 2" xfId="36" xr:uid="{00000000-0005-0000-0000-00001F000000}"/>
    <cellStyle name="Accent4 2" xfId="37" xr:uid="{00000000-0005-0000-0000-000020000000}"/>
    <cellStyle name="Accent5 2" xfId="38" xr:uid="{00000000-0005-0000-0000-000021000000}"/>
    <cellStyle name="Accent6 2" xfId="39" xr:uid="{00000000-0005-0000-0000-000022000000}"/>
    <cellStyle name="Accounting" xfId="40" xr:uid="{00000000-0005-0000-0000-000023000000}"/>
    <cellStyle name="Actual Date" xfId="41" xr:uid="{00000000-0005-0000-0000-000024000000}"/>
    <cellStyle name="ADDR" xfId="42" xr:uid="{00000000-0005-0000-0000-000025000000}"/>
    <cellStyle name="Agara" xfId="43" xr:uid="{00000000-0005-0000-0000-000026000000}"/>
    <cellStyle name="Bad 2" xfId="44" xr:uid="{00000000-0005-0000-0000-000027000000}"/>
    <cellStyle name="Body" xfId="45" xr:uid="{00000000-0005-0000-0000-000028000000}"/>
    <cellStyle name="Bottom bold border" xfId="46" xr:uid="{00000000-0005-0000-0000-000029000000}"/>
    <cellStyle name="Bottom single border" xfId="47" xr:uid="{00000000-0005-0000-0000-00002A000000}"/>
    <cellStyle name="Business Unit" xfId="48" xr:uid="{00000000-0005-0000-0000-00002B000000}"/>
    <cellStyle name="C00A" xfId="49" xr:uid="{00000000-0005-0000-0000-00002C000000}"/>
    <cellStyle name="C00B" xfId="50" xr:uid="{00000000-0005-0000-0000-00002D000000}"/>
    <cellStyle name="C00L" xfId="51" xr:uid="{00000000-0005-0000-0000-00002E000000}"/>
    <cellStyle name="C01A" xfId="52" xr:uid="{00000000-0005-0000-0000-00002F000000}"/>
    <cellStyle name="C01B" xfId="53" xr:uid="{00000000-0005-0000-0000-000030000000}"/>
    <cellStyle name="C01H" xfId="54" xr:uid="{00000000-0005-0000-0000-000031000000}"/>
    <cellStyle name="C01L" xfId="55" xr:uid="{00000000-0005-0000-0000-000032000000}"/>
    <cellStyle name="C02A" xfId="56" xr:uid="{00000000-0005-0000-0000-000033000000}"/>
    <cellStyle name="C02B" xfId="57" xr:uid="{00000000-0005-0000-0000-000034000000}"/>
    <cellStyle name="C02H" xfId="58" xr:uid="{00000000-0005-0000-0000-000035000000}"/>
    <cellStyle name="C02L" xfId="59" xr:uid="{00000000-0005-0000-0000-000036000000}"/>
    <cellStyle name="C03A" xfId="60" xr:uid="{00000000-0005-0000-0000-000037000000}"/>
    <cellStyle name="C03B" xfId="61" xr:uid="{00000000-0005-0000-0000-000038000000}"/>
    <cellStyle name="C03H" xfId="62" xr:uid="{00000000-0005-0000-0000-000039000000}"/>
    <cellStyle name="C03L" xfId="63" xr:uid="{00000000-0005-0000-0000-00003A000000}"/>
    <cellStyle name="C04A" xfId="64" xr:uid="{00000000-0005-0000-0000-00003B000000}"/>
    <cellStyle name="C04B" xfId="65" xr:uid="{00000000-0005-0000-0000-00003C000000}"/>
    <cellStyle name="C04H" xfId="66" xr:uid="{00000000-0005-0000-0000-00003D000000}"/>
    <cellStyle name="C04L" xfId="67" xr:uid="{00000000-0005-0000-0000-00003E000000}"/>
    <cellStyle name="C05A" xfId="68" xr:uid="{00000000-0005-0000-0000-00003F000000}"/>
    <cellStyle name="C05B" xfId="69" xr:uid="{00000000-0005-0000-0000-000040000000}"/>
    <cellStyle name="C05H" xfId="70" xr:uid="{00000000-0005-0000-0000-000041000000}"/>
    <cellStyle name="C05L" xfId="71" xr:uid="{00000000-0005-0000-0000-000042000000}"/>
    <cellStyle name="C06A" xfId="72" xr:uid="{00000000-0005-0000-0000-000043000000}"/>
    <cellStyle name="C06B" xfId="73" xr:uid="{00000000-0005-0000-0000-000044000000}"/>
    <cellStyle name="C06H" xfId="74" xr:uid="{00000000-0005-0000-0000-000045000000}"/>
    <cellStyle name="C06L" xfId="75" xr:uid="{00000000-0005-0000-0000-000046000000}"/>
    <cellStyle name="C07A" xfId="76" xr:uid="{00000000-0005-0000-0000-000047000000}"/>
    <cellStyle name="C07B" xfId="77" xr:uid="{00000000-0005-0000-0000-000048000000}"/>
    <cellStyle name="C07H" xfId="78" xr:uid="{00000000-0005-0000-0000-000049000000}"/>
    <cellStyle name="C07L" xfId="79" xr:uid="{00000000-0005-0000-0000-00004A000000}"/>
    <cellStyle name="Calculation 2" xfId="80" xr:uid="{00000000-0005-0000-0000-00004B000000}"/>
    <cellStyle name="Check Cell 2" xfId="81" xr:uid="{00000000-0005-0000-0000-00004C000000}"/>
    <cellStyle name="Comma" xfId="1" builtinId="3"/>
    <cellStyle name="Comma 0" xfId="82" xr:uid="{00000000-0005-0000-0000-00004E000000}"/>
    <cellStyle name="Comma 2" xfId="83" xr:uid="{00000000-0005-0000-0000-00004F000000}"/>
    <cellStyle name="Comma 3" xfId="84" xr:uid="{00000000-0005-0000-0000-000050000000}"/>
    <cellStyle name="Comma 4" xfId="85" xr:uid="{00000000-0005-0000-0000-000051000000}"/>
    <cellStyle name="Comma 5" xfId="86" xr:uid="{00000000-0005-0000-0000-000052000000}"/>
    <cellStyle name="Comma0 - Style1" xfId="87" xr:uid="{00000000-0005-0000-0000-000053000000}"/>
    <cellStyle name="Currency" xfId="2" builtinId="4"/>
    <cellStyle name="Currency 2" xfId="88" xr:uid="{00000000-0005-0000-0000-000055000000}"/>
    <cellStyle name="Currency 3" xfId="89" xr:uid="{00000000-0005-0000-0000-000056000000}"/>
    <cellStyle name="Date" xfId="90" xr:uid="{00000000-0005-0000-0000-000057000000}"/>
    <cellStyle name="Euro" xfId="91" xr:uid="{00000000-0005-0000-0000-000058000000}"/>
    <cellStyle name="Explanatory Text 2" xfId="92" xr:uid="{00000000-0005-0000-0000-000059000000}"/>
    <cellStyle name="Fixed" xfId="93" xr:uid="{00000000-0005-0000-0000-00005A000000}"/>
    <cellStyle name="Fixed1 - Style1" xfId="94" xr:uid="{00000000-0005-0000-0000-00005B000000}"/>
    <cellStyle name="Gilsans" xfId="95" xr:uid="{00000000-0005-0000-0000-00005C000000}"/>
    <cellStyle name="Gilsansl" xfId="96" xr:uid="{00000000-0005-0000-0000-00005D000000}"/>
    <cellStyle name="Good 2" xfId="97" xr:uid="{00000000-0005-0000-0000-00005E000000}"/>
    <cellStyle name="Grey" xfId="98" xr:uid="{00000000-0005-0000-0000-00005F000000}"/>
    <cellStyle name="HEADER" xfId="99" xr:uid="{00000000-0005-0000-0000-000060000000}"/>
    <cellStyle name="Header1" xfId="100" xr:uid="{00000000-0005-0000-0000-000061000000}"/>
    <cellStyle name="Header2" xfId="101" xr:uid="{00000000-0005-0000-0000-000062000000}"/>
    <cellStyle name="Heading" xfId="102" xr:uid="{00000000-0005-0000-0000-000063000000}"/>
    <cellStyle name="Heading 1 2" xfId="103" xr:uid="{00000000-0005-0000-0000-000064000000}"/>
    <cellStyle name="Heading 2 2" xfId="104" xr:uid="{00000000-0005-0000-0000-000065000000}"/>
    <cellStyle name="Heading 3 2" xfId="105" xr:uid="{00000000-0005-0000-0000-000066000000}"/>
    <cellStyle name="Heading 4 2" xfId="106" xr:uid="{00000000-0005-0000-0000-000067000000}"/>
    <cellStyle name="Heading1" xfId="107" xr:uid="{00000000-0005-0000-0000-000068000000}"/>
    <cellStyle name="Heading2" xfId="108" xr:uid="{00000000-0005-0000-0000-000069000000}"/>
    <cellStyle name="HIGHLIGHT" xfId="109" xr:uid="{00000000-0005-0000-0000-00006A000000}"/>
    <cellStyle name="Input [yellow]" xfId="110" xr:uid="{00000000-0005-0000-0000-00006B000000}"/>
    <cellStyle name="Input 2" xfId="111" xr:uid="{00000000-0005-0000-0000-00006C000000}"/>
    <cellStyle name="Lines" xfId="112" xr:uid="{00000000-0005-0000-0000-00006D000000}"/>
    <cellStyle name="Linked Cell 2" xfId="113" xr:uid="{00000000-0005-0000-0000-00006E000000}"/>
    <cellStyle name="MEM SSN" xfId="114" xr:uid="{00000000-0005-0000-0000-00006F000000}"/>
    <cellStyle name="Mine" xfId="115" xr:uid="{00000000-0005-0000-0000-000070000000}"/>
    <cellStyle name="mmm-yy" xfId="116" xr:uid="{00000000-0005-0000-0000-000071000000}"/>
    <cellStyle name="Monétaire [0]_pldt" xfId="117" xr:uid="{00000000-0005-0000-0000-000072000000}"/>
    <cellStyle name="Monétaire_pldt" xfId="118" xr:uid="{00000000-0005-0000-0000-000073000000}"/>
    <cellStyle name="Neutral 2" xfId="119" xr:uid="{00000000-0005-0000-0000-000074000000}"/>
    <cellStyle name="New" xfId="120" xr:uid="{00000000-0005-0000-0000-000075000000}"/>
    <cellStyle name="No Border" xfId="121" xr:uid="{00000000-0005-0000-0000-000076000000}"/>
    <cellStyle name="no dec" xfId="122" xr:uid="{00000000-0005-0000-0000-000077000000}"/>
    <cellStyle name="Normal" xfId="0" builtinId="0"/>
    <cellStyle name="Normal - Style1" xfId="123" xr:uid="{00000000-0005-0000-0000-000079000000}"/>
    <cellStyle name="Normal 10" xfId="200" xr:uid="{00000000-0005-0000-0000-00007A000000}"/>
    <cellStyle name="Normal 11" xfId="201" xr:uid="{00000000-0005-0000-0000-00007B000000}"/>
    <cellStyle name="Normal 12" xfId="202" xr:uid="{00000000-0005-0000-0000-00007C000000}"/>
    <cellStyle name="Normal 14" xfId="203" xr:uid="{00000000-0005-0000-0000-00007D000000}"/>
    <cellStyle name="Normal 15" xfId="205" xr:uid="{00000000-0005-0000-0000-00007E000000}"/>
    <cellStyle name="Normal 18" xfId="199" xr:uid="{00000000-0005-0000-0000-00007F000000}"/>
    <cellStyle name="Normal 2" xfId="124" xr:uid="{00000000-0005-0000-0000-000080000000}"/>
    <cellStyle name="Normal 2 2" xfId="125" xr:uid="{00000000-0005-0000-0000-000081000000}"/>
    <cellStyle name="Normal 22" xfId="204" xr:uid="{00000000-0005-0000-0000-000082000000}"/>
    <cellStyle name="Normal 3" xfId="126" xr:uid="{00000000-0005-0000-0000-000083000000}"/>
    <cellStyle name="Normal 3 2" xfId="127" xr:uid="{00000000-0005-0000-0000-000084000000}"/>
    <cellStyle name="Normal 4" xfId="128" xr:uid="{00000000-0005-0000-0000-000085000000}"/>
    <cellStyle name="Normal 5" xfId="196" xr:uid="{00000000-0005-0000-0000-000086000000}"/>
    <cellStyle name="Normal 8" xfId="197" xr:uid="{00000000-0005-0000-0000-000087000000}"/>
    <cellStyle name="Normal 9" xfId="198" xr:uid="{00000000-0005-0000-0000-000088000000}"/>
    <cellStyle name="Normal CEN" xfId="129" xr:uid="{00000000-0005-0000-0000-000089000000}"/>
    <cellStyle name="Normal Centered" xfId="130" xr:uid="{00000000-0005-0000-0000-00008A000000}"/>
    <cellStyle name="NORMAL CTR" xfId="131" xr:uid="{00000000-0005-0000-0000-00008B000000}"/>
    <cellStyle name="Normal_Capital True-up" xfId="132" xr:uid="{00000000-0005-0000-0000-00008C000000}"/>
    <cellStyle name="Normal_PRECorp2002HeintzResponse 8-21-03" xfId="4" xr:uid="{00000000-0005-0000-0000-00008D000000}"/>
    <cellStyle name="Note 2" xfId="133" xr:uid="{00000000-0005-0000-0000-00008E000000}"/>
    <cellStyle name="nUMBER" xfId="134" xr:uid="{00000000-0005-0000-0000-00008F000000}"/>
    <cellStyle name="Output 2" xfId="135" xr:uid="{00000000-0005-0000-0000-000090000000}"/>
    <cellStyle name="Percent" xfId="3" builtinId="5"/>
    <cellStyle name="Percent [2]" xfId="136" xr:uid="{00000000-0005-0000-0000-000092000000}"/>
    <cellStyle name="Percent 14" xfId="206" xr:uid="{00000000-0005-0000-0000-000093000000}"/>
    <cellStyle name="Percent 2" xfId="137" xr:uid="{00000000-0005-0000-0000-000094000000}"/>
    <cellStyle name="PSChar" xfId="138" xr:uid="{00000000-0005-0000-0000-000095000000}"/>
    <cellStyle name="PSDate" xfId="139" xr:uid="{00000000-0005-0000-0000-000096000000}"/>
    <cellStyle name="PSDec" xfId="140" xr:uid="{00000000-0005-0000-0000-000097000000}"/>
    <cellStyle name="PSHeading" xfId="141" xr:uid="{00000000-0005-0000-0000-000098000000}"/>
    <cellStyle name="PSInt" xfId="142" xr:uid="{00000000-0005-0000-0000-000099000000}"/>
    <cellStyle name="PSSpacer" xfId="143" xr:uid="{00000000-0005-0000-0000-00009A000000}"/>
    <cellStyle name="R00A" xfId="144" xr:uid="{00000000-0005-0000-0000-00009B000000}"/>
    <cellStyle name="R00B" xfId="145" xr:uid="{00000000-0005-0000-0000-00009C000000}"/>
    <cellStyle name="R00L" xfId="146" xr:uid="{00000000-0005-0000-0000-00009D000000}"/>
    <cellStyle name="R01A" xfId="147" xr:uid="{00000000-0005-0000-0000-00009E000000}"/>
    <cellStyle name="R01B" xfId="148" xr:uid="{00000000-0005-0000-0000-00009F000000}"/>
    <cellStyle name="R01H" xfId="149" xr:uid="{00000000-0005-0000-0000-0000A0000000}"/>
    <cellStyle name="R01L" xfId="150" xr:uid="{00000000-0005-0000-0000-0000A1000000}"/>
    <cellStyle name="R02A" xfId="151" xr:uid="{00000000-0005-0000-0000-0000A2000000}"/>
    <cellStyle name="R02B" xfId="152" xr:uid="{00000000-0005-0000-0000-0000A3000000}"/>
    <cellStyle name="R02H" xfId="153" xr:uid="{00000000-0005-0000-0000-0000A4000000}"/>
    <cellStyle name="R02L" xfId="154" xr:uid="{00000000-0005-0000-0000-0000A5000000}"/>
    <cellStyle name="R03A" xfId="155" xr:uid="{00000000-0005-0000-0000-0000A6000000}"/>
    <cellStyle name="R03B" xfId="156" xr:uid="{00000000-0005-0000-0000-0000A7000000}"/>
    <cellStyle name="R03H" xfId="157" xr:uid="{00000000-0005-0000-0000-0000A8000000}"/>
    <cellStyle name="R03L" xfId="158" xr:uid="{00000000-0005-0000-0000-0000A9000000}"/>
    <cellStyle name="R04A" xfId="159" xr:uid="{00000000-0005-0000-0000-0000AA000000}"/>
    <cellStyle name="R04B" xfId="160" xr:uid="{00000000-0005-0000-0000-0000AB000000}"/>
    <cellStyle name="R04H" xfId="161" xr:uid="{00000000-0005-0000-0000-0000AC000000}"/>
    <cellStyle name="R04L" xfId="162" xr:uid="{00000000-0005-0000-0000-0000AD000000}"/>
    <cellStyle name="R05A" xfId="163" xr:uid="{00000000-0005-0000-0000-0000AE000000}"/>
    <cellStyle name="R05B" xfId="164" xr:uid="{00000000-0005-0000-0000-0000AF000000}"/>
    <cellStyle name="R05H" xfId="165" xr:uid="{00000000-0005-0000-0000-0000B0000000}"/>
    <cellStyle name="R05L" xfId="166" xr:uid="{00000000-0005-0000-0000-0000B1000000}"/>
    <cellStyle name="R06A" xfId="167" xr:uid="{00000000-0005-0000-0000-0000B2000000}"/>
    <cellStyle name="R06B" xfId="168" xr:uid="{00000000-0005-0000-0000-0000B3000000}"/>
    <cellStyle name="R06H" xfId="169" xr:uid="{00000000-0005-0000-0000-0000B4000000}"/>
    <cellStyle name="R06L" xfId="170" xr:uid="{00000000-0005-0000-0000-0000B5000000}"/>
    <cellStyle name="R07A" xfId="171" xr:uid="{00000000-0005-0000-0000-0000B6000000}"/>
    <cellStyle name="R07B" xfId="172" xr:uid="{00000000-0005-0000-0000-0000B7000000}"/>
    <cellStyle name="R07H" xfId="173" xr:uid="{00000000-0005-0000-0000-0000B8000000}"/>
    <cellStyle name="R07L" xfId="174" xr:uid="{00000000-0005-0000-0000-0000B9000000}"/>
    <cellStyle name="Resource Detail" xfId="175" xr:uid="{00000000-0005-0000-0000-0000BA000000}"/>
    <cellStyle name="Shade" xfId="176" xr:uid="{00000000-0005-0000-0000-0000BB000000}"/>
    <cellStyle name="single acct" xfId="177" xr:uid="{00000000-0005-0000-0000-0000BC000000}"/>
    <cellStyle name="Single Border" xfId="178" xr:uid="{00000000-0005-0000-0000-0000BD000000}"/>
    <cellStyle name="Small Page Heading" xfId="179" xr:uid="{00000000-0005-0000-0000-0000BE000000}"/>
    <cellStyle name="ssn" xfId="180" xr:uid="{00000000-0005-0000-0000-0000BF000000}"/>
    <cellStyle name="Style 1" xfId="181" xr:uid="{00000000-0005-0000-0000-0000C0000000}"/>
    <cellStyle name="Style 2" xfId="182" xr:uid="{00000000-0005-0000-0000-0000C1000000}"/>
    <cellStyle name="Style 27" xfId="183" xr:uid="{00000000-0005-0000-0000-0000C2000000}"/>
    <cellStyle name="Style 28" xfId="184" xr:uid="{00000000-0005-0000-0000-0000C3000000}"/>
    <cellStyle name="Table Sub Heading" xfId="185" xr:uid="{00000000-0005-0000-0000-0000C4000000}"/>
    <cellStyle name="Table Title" xfId="186" xr:uid="{00000000-0005-0000-0000-0000C5000000}"/>
    <cellStyle name="Table Units" xfId="187" xr:uid="{00000000-0005-0000-0000-0000C6000000}"/>
    <cellStyle name="Theirs" xfId="188" xr:uid="{00000000-0005-0000-0000-0000C7000000}"/>
    <cellStyle name="Times New Roman" xfId="189" xr:uid="{00000000-0005-0000-0000-0000C8000000}"/>
    <cellStyle name="Title 2" xfId="190" xr:uid="{00000000-0005-0000-0000-0000C9000000}"/>
    <cellStyle name="Total 2" xfId="191" xr:uid="{00000000-0005-0000-0000-0000CA000000}"/>
    <cellStyle name="Unprot" xfId="192" xr:uid="{00000000-0005-0000-0000-0000CB000000}"/>
    <cellStyle name="Unprot$" xfId="193" xr:uid="{00000000-0005-0000-0000-0000CC000000}"/>
    <cellStyle name="Unprotect" xfId="194" xr:uid="{00000000-0005-0000-0000-0000CD000000}"/>
    <cellStyle name="Warning Text 2" xfId="195" xr:uid="{00000000-0005-0000-0000-0000CE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"/>
  <sheetViews>
    <sheetView tabSelected="1" zoomScaleNormal="100" workbookViewId="0">
      <selection activeCell="D9" sqref="D9"/>
    </sheetView>
  </sheetViews>
  <sheetFormatPr defaultRowHeight="15.5"/>
  <cols>
    <col min="1" max="1" width="5.3046875" customWidth="1"/>
    <col min="2" max="2" width="1.765625" customWidth="1"/>
    <col min="3" max="3" width="45.765625" customWidth="1"/>
    <col min="4" max="4" width="32.84375" customWidth="1"/>
    <col min="5" max="5" width="2.53515625" customWidth="1"/>
    <col min="6" max="6" width="40.53515625" customWidth="1"/>
  </cols>
  <sheetData>
    <row r="1" spans="1:6">
      <c r="A1" s="176" t="s">
        <v>2</v>
      </c>
      <c r="B1" s="176"/>
      <c r="C1" s="176"/>
      <c r="D1" s="176"/>
      <c r="E1" s="176"/>
      <c r="F1" s="176"/>
    </row>
    <row r="2" spans="1:6">
      <c r="A2" s="176" t="s">
        <v>326</v>
      </c>
      <c r="B2" s="176"/>
      <c r="C2" s="176"/>
      <c r="D2" s="176"/>
      <c r="E2" s="176"/>
      <c r="F2" s="176"/>
    </row>
    <row r="3" spans="1:6">
      <c r="A3" s="71"/>
      <c r="B3" s="71"/>
      <c r="C3" s="71"/>
      <c r="D3" s="71"/>
      <c r="E3" s="71"/>
      <c r="F3" s="71"/>
    </row>
    <row r="4" spans="1:6">
      <c r="A4" s="71"/>
      <c r="B4" s="71"/>
      <c r="C4" s="71"/>
      <c r="D4" s="71"/>
      <c r="E4" s="71"/>
      <c r="F4" s="71"/>
    </row>
    <row r="5" spans="1:6">
      <c r="A5" s="71"/>
      <c r="B5" s="71"/>
      <c r="C5" s="71"/>
      <c r="D5" s="72" t="s">
        <v>99</v>
      </c>
      <c r="E5" s="71"/>
      <c r="F5" s="72" t="s">
        <v>100</v>
      </c>
    </row>
    <row r="6" spans="1:6">
      <c r="A6" s="73"/>
      <c r="B6" s="73"/>
      <c r="C6" s="74" t="s">
        <v>101</v>
      </c>
      <c r="D6" s="74" t="s">
        <v>102</v>
      </c>
      <c r="E6" s="71"/>
      <c r="F6" s="74" t="s">
        <v>102</v>
      </c>
    </row>
    <row r="7" spans="1:6">
      <c r="A7" s="73"/>
      <c r="B7" s="73"/>
      <c r="C7" s="75"/>
      <c r="D7" s="76" t="s">
        <v>4</v>
      </c>
      <c r="E7" s="71"/>
      <c r="F7" s="76" t="s">
        <v>4</v>
      </c>
    </row>
    <row r="8" spans="1:6">
      <c r="A8" s="77" t="s">
        <v>3</v>
      </c>
      <c r="B8" s="73"/>
      <c r="C8" s="75"/>
      <c r="D8" s="78" t="s">
        <v>6</v>
      </c>
      <c r="E8" s="71"/>
      <c r="F8" s="78" t="s">
        <v>6</v>
      </c>
    </row>
    <row r="9" spans="1:6" ht="16" thickBot="1">
      <c r="A9" s="79" t="s">
        <v>5</v>
      </c>
      <c r="B9" s="73"/>
      <c r="C9" s="80" t="s">
        <v>103</v>
      </c>
      <c r="D9" s="81"/>
      <c r="E9" s="71"/>
      <c r="F9" s="81"/>
    </row>
    <row r="10" spans="1:6">
      <c r="A10" s="77"/>
      <c r="B10" s="73"/>
      <c r="C10" s="75"/>
      <c r="D10" s="82"/>
      <c r="E10" s="71"/>
      <c r="F10" s="81"/>
    </row>
    <row r="11" spans="1:6">
      <c r="A11" s="77"/>
      <c r="B11" s="73"/>
      <c r="C11" s="73" t="s">
        <v>104</v>
      </c>
      <c r="D11" s="83" t="s">
        <v>105</v>
      </c>
      <c r="E11" s="71"/>
      <c r="F11" s="83" t="s">
        <v>105</v>
      </c>
    </row>
    <row r="12" spans="1:6">
      <c r="A12" s="77">
        <v>1</v>
      </c>
      <c r="B12" s="73"/>
      <c r="C12" s="73" t="s">
        <v>106</v>
      </c>
      <c r="D12" s="84" t="s">
        <v>107</v>
      </c>
      <c r="E12" s="71"/>
      <c r="F12" s="81" t="s">
        <v>108</v>
      </c>
    </row>
    <row r="13" spans="1:6">
      <c r="A13" s="77">
        <f>+A12+1</f>
        <v>2</v>
      </c>
      <c r="B13" s="73"/>
      <c r="C13" s="73" t="s">
        <v>109</v>
      </c>
      <c r="D13" s="84" t="s">
        <v>110</v>
      </c>
      <c r="E13" s="71"/>
      <c r="F13" s="81" t="s">
        <v>111</v>
      </c>
    </row>
    <row r="14" spans="1:6">
      <c r="A14" s="77">
        <f t="shared" ref="A14:A59" si="0">+A13+1</f>
        <v>3</v>
      </c>
      <c r="B14" s="73"/>
      <c r="C14" s="73" t="s">
        <v>112</v>
      </c>
      <c r="D14" s="84" t="s">
        <v>113</v>
      </c>
      <c r="E14" s="71"/>
      <c r="F14" s="81" t="s">
        <v>114</v>
      </c>
    </row>
    <row r="15" spans="1:6">
      <c r="A15" s="77">
        <f t="shared" si="0"/>
        <v>4</v>
      </c>
      <c r="B15" s="73"/>
      <c r="C15" s="73" t="s">
        <v>115</v>
      </c>
      <c r="D15" s="84" t="s">
        <v>116</v>
      </c>
      <c r="E15" s="71"/>
      <c r="F15" s="81" t="s">
        <v>117</v>
      </c>
    </row>
    <row r="16" spans="1:6">
      <c r="A16" s="77">
        <f t="shared" si="0"/>
        <v>5</v>
      </c>
      <c r="B16" s="73"/>
      <c r="C16" s="73" t="s">
        <v>118</v>
      </c>
      <c r="D16" s="84" t="s">
        <v>119</v>
      </c>
      <c r="E16" s="71"/>
      <c r="F16" s="81" t="s">
        <v>120</v>
      </c>
    </row>
    <row r="17" spans="1:6">
      <c r="A17" s="77">
        <f t="shared" si="0"/>
        <v>6</v>
      </c>
      <c r="B17" s="73"/>
      <c r="C17" s="73" t="s">
        <v>121</v>
      </c>
      <c r="D17" s="84" t="s">
        <v>116</v>
      </c>
      <c r="E17" s="71"/>
      <c r="F17" s="81" t="s">
        <v>122</v>
      </c>
    </row>
    <row r="18" spans="1:6">
      <c r="A18" s="77">
        <f t="shared" si="0"/>
        <v>7</v>
      </c>
      <c r="B18" s="73"/>
      <c r="C18" s="73" t="s">
        <v>123</v>
      </c>
      <c r="D18" s="84" t="s">
        <v>124</v>
      </c>
      <c r="E18" s="71"/>
      <c r="F18" s="81" t="s">
        <v>125</v>
      </c>
    </row>
    <row r="19" spans="1:6">
      <c r="A19" s="77">
        <f t="shared" si="0"/>
        <v>8</v>
      </c>
      <c r="B19" s="73"/>
      <c r="C19" s="85" t="s">
        <v>126</v>
      </c>
      <c r="D19" s="82" t="s">
        <v>127</v>
      </c>
      <c r="E19" s="71"/>
      <c r="F19" s="86" t="s">
        <v>127</v>
      </c>
    </row>
    <row r="20" spans="1:6">
      <c r="A20" s="77">
        <f t="shared" si="0"/>
        <v>9</v>
      </c>
      <c r="B20" s="73"/>
      <c r="C20" s="75"/>
      <c r="D20" s="82"/>
      <c r="E20" s="71"/>
      <c r="F20" s="81"/>
    </row>
    <row r="21" spans="1:6">
      <c r="A21" s="77">
        <f t="shared" si="0"/>
        <v>10</v>
      </c>
      <c r="B21" s="73"/>
      <c r="C21" s="73" t="s">
        <v>128</v>
      </c>
      <c r="D21" s="82"/>
      <c r="E21" s="71"/>
      <c r="F21" s="81"/>
    </row>
    <row r="22" spans="1:6">
      <c r="A22" s="77">
        <f t="shared" si="0"/>
        <v>11</v>
      </c>
      <c r="B22" s="73"/>
      <c r="C22" s="75" t="s">
        <v>106</v>
      </c>
      <c r="D22" s="83" t="s">
        <v>129</v>
      </c>
      <c r="E22" s="71"/>
      <c r="F22" s="81" t="s">
        <v>130</v>
      </c>
    </row>
    <row r="23" spans="1:6">
      <c r="A23" s="77">
        <f t="shared" si="0"/>
        <v>12</v>
      </c>
      <c r="B23" s="73"/>
      <c r="C23" s="73" t="s">
        <v>109</v>
      </c>
      <c r="D23" s="83" t="s">
        <v>131</v>
      </c>
      <c r="E23" s="71"/>
      <c r="F23" s="81" t="s">
        <v>132</v>
      </c>
    </row>
    <row r="24" spans="1:6">
      <c r="A24" s="77">
        <f t="shared" si="0"/>
        <v>13</v>
      </c>
      <c r="B24" s="73"/>
      <c r="C24" s="73" t="s">
        <v>112</v>
      </c>
      <c r="D24" s="83" t="s">
        <v>133</v>
      </c>
      <c r="E24" s="71"/>
      <c r="F24" s="81" t="s">
        <v>134</v>
      </c>
    </row>
    <row r="25" spans="1:6">
      <c r="A25" s="77">
        <f t="shared" si="0"/>
        <v>14</v>
      </c>
      <c r="B25" s="73"/>
      <c r="C25" s="75" t="s">
        <v>115</v>
      </c>
      <c r="D25" s="83" t="s">
        <v>135</v>
      </c>
      <c r="E25" s="71"/>
      <c r="F25" s="81" t="s">
        <v>136</v>
      </c>
    </row>
    <row r="26" spans="1:6">
      <c r="A26" s="77">
        <f t="shared" si="0"/>
        <v>15</v>
      </c>
      <c r="B26" s="73"/>
      <c r="C26" s="73" t="s">
        <v>118</v>
      </c>
      <c r="D26" s="83" t="s">
        <v>119</v>
      </c>
      <c r="E26" s="71"/>
      <c r="F26" s="81" t="s">
        <v>137</v>
      </c>
    </row>
    <row r="27" spans="1:6">
      <c r="A27" s="77">
        <f t="shared" si="0"/>
        <v>16</v>
      </c>
      <c r="B27" s="73"/>
      <c r="C27" s="75" t="s">
        <v>121</v>
      </c>
      <c r="D27" s="83" t="s">
        <v>116</v>
      </c>
      <c r="E27" s="71"/>
      <c r="F27" s="81" t="s">
        <v>138</v>
      </c>
    </row>
    <row r="28" spans="1:6">
      <c r="A28" s="77">
        <f t="shared" si="0"/>
        <v>17</v>
      </c>
      <c r="B28" s="73"/>
      <c r="C28" s="75" t="s">
        <v>123</v>
      </c>
      <c r="D28" s="83" t="s">
        <v>124</v>
      </c>
      <c r="E28" s="71"/>
      <c r="F28" s="81" t="s">
        <v>139</v>
      </c>
    </row>
    <row r="29" spans="1:6">
      <c r="A29" s="77">
        <f t="shared" si="0"/>
        <v>18</v>
      </c>
      <c r="B29" s="73"/>
      <c r="C29" s="73" t="s">
        <v>140</v>
      </c>
      <c r="D29" s="82" t="s">
        <v>141</v>
      </c>
      <c r="E29" s="71"/>
      <c r="F29" s="86" t="s">
        <v>141</v>
      </c>
    </row>
    <row r="30" spans="1:6">
      <c r="A30" s="77">
        <f t="shared" si="0"/>
        <v>19</v>
      </c>
      <c r="B30" s="73"/>
      <c r="C30" s="73"/>
      <c r="D30" s="82" t="s">
        <v>142</v>
      </c>
      <c r="E30" s="71"/>
      <c r="F30" s="81" t="s">
        <v>142</v>
      </c>
    </row>
    <row r="31" spans="1:6">
      <c r="A31" s="77">
        <f t="shared" si="0"/>
        <v>20</v>
      </c>
      <c r="B31" s="73"/>
      <c r="C31" s="73" t="s">
        <v>143</v>
      </c>
      <c r="D31" s="82"/>
      <c r="E31" s="71"/>
      <c r="F31" s="81"/>
    </row>
    <row r="32" spans="1:6">
      <c r="A32" s="77">
        <f t="shared" si="0"/>
        <v>21</v>
      </c>
      <c r="B32" s="73"/>
      <c r="C32" s="75" t="s">
        <v>106</v>
      </c>
      <c r="D32" s="82" t="s">
        <v>144</v>
      </c>
      <c r="E32" s="71"/>
      <c r="F32" s="86" t="s">
        <v>144</v>
      </c>
    </row>
    <row r="33" spans="1:6">
      <c r="A33" s="77">
        <f t="shared" si="0"/>
        <v>22</v>
      </c>
      <c r="B33" s="73"/>
      <c r="C33" s="73" t="s">
        <v>109</v>
      </c>
      <c r="D33" s="82" t="s">
        <v>145</v>
      </c>
      <c r="E33" s="71"/>
      <c r="F33" s="86" t="s">
        <v>145</v>
      </c>
    </row>
    <row r="34" spans="1:6">
      <c r="A34" s="77">
        <f t="shared" si="0"/>
        <v>23</v>
      </c>
      <c r="B34" s="73"/>
      <c r="C34" s="73" t="s">
        <v>146</v>
      </c>
      <c r="D34" s="82" t="s">
        <v>147</v>
      </c>
      <c r="E34" s="71"/>
      <c r="F34" s="86" t="s">
        <v>147</v>
      </c>
    </row>
    <row r="35" spans="1:6">
      <c r="A35" s="77">
        <f t="shared" si="0"/>
        <v>24</v>
      </c>
      <c r="B35" s="73"/>
      <c r="C35" s="75" t="s">
        <v>115</v>
      </c>
      <c r="D35" s="82" t="s">
        <v>148</v>
      </c>
      <c r="E35" s="71"/>
      <c r="F35" s="86" t="s">
        <v>148</v>
      </c>
    </row>
    <row r="36" spans="1:6">
      <c r="A36" s="77">
        <f t="shared" si="0"/>
        <v>25</v>
      </c>
      <c r="B36" s="73"/>
      <c r="C36" s="73" t="s">
        <v>118</v>
      </c>
      <c r="D36" s="82" t="s">
        <v>149</v>
      </c>
      <c r="E36" s="71"/>
      <c r="F36" s="86" t="s">
        <v>149</v>
      </c>
    </row>
    <row r="37" spans="1:6">
      <c r="A37" s="77">
        <f t="shared" si="0"/>
        <v>26</v>
      </c>
      <c r="B37" s="73"/>
      <c r="C37" s="75" t="s">
        <v>121</v>
      </c>
      <c r="D37" s="82" t="s">
        <v>150</v>
      </c>
      <c r="E37" s="71"/>
      <c r="F37" s="86" t="s">
        <v>150</v>
      </c>
    </row>
    <row r="38" spans="1:6">
      <c r="A38" s="77">
        <f t="shared" si="0"/>
        <v>27</v>
      </c>
      <c r="B38" s="73"/>
      <c r="C38" s="75" t="s">
        <v>123</v>
      </c>
      <c r="D38" s="82" t="s">
        <v>151</v>
      </c>
      <c r="E38" s="71"/>
      <c r="F38" s="86" t="s">
        <v>151</v>
      </c>
    </row>
    <row r="39" spans="1:6">
      <c r="A39" s="77">
        <f t="shared" si="0"/>
        <v>28</v>
      </c>
      <c r="B39" s="73"/>
      <c r="C39" s="73" t="s">
        <v>152</v>
      </c>
      <c r="D39" s="82" t="s">
        <v>153</v>
      </c>
      <c r="E39" s="71"/>
      <c r="F39" s="86" t="s">
        <v>153</v>
      </c>
    </row>
    <row r="40" spans="1:6">
      <c r="A40" s="77">
        <f t="shared" si="0"/>
        <v>29</v>
      </c>
      <c r="B40" s="73"/>
      <c r="C40" s="73"/>
      <c r="D40" s="82"/>
      <c r="E40" s="71"/>
      <c r="F40" s="81"/>
    </row>
    <row r="41" spans="1:6">
      <c r="A41" s="77">
        <f t="shared" si="0"/>
        <v>30</v>
      </c>
      <c r="B41" s="73"/>
      <c r="C41" s="85" t="s">
        <v>154</v>
      </c>
      <c r="D41" s="82"/>
      <c r="E41" s="71"/>
      <c r="F41" s="81"/>
    </row>
    <row r="42" spans="1:6">
      <c r="A42" s="77">
        <f t="shared" si="0"/>
        <v>31</v>
      </c>
      <c r="B42" s="73"/>
      <c r="C42" s="73" t="s">
        <v>155</v>
      </c>
      <c r="D42" s="83" t="s">
        <v>156</v>
      </c>
      <c r="E42" s="71"/>
      <c r="F42" s="81" t="s">
        <v>157</v>
      </c>
    </row>
    <row r="43" spans="1:6">
      <c r="A43" s="77">
        <f t="shared" si="0"/>
        <v>32</v>
      </c>
      <c r="B43" s="73"/>
      <c r="C43" s="73" t="s">
        <v>158</v>
      </c>
      <c r="D43" s="83" t="s">
        <v>159</v>
      </c>
      <c r="E43" s="71"/>
      <c r="F43" s="81" t="s">
        <v>160</v>
      </c>
    </row>
    <row r="44" spans="1:6">
      <c r="A44" s="77">
        <f t="shared" si="0"/>
        <v>33</v>
      </c>
      <c r="B44" s="73"/>
      <c r="C44" s="73" t="s">
        <v>161</v>
      </c>
      <c r="D44" s="83" t="s">
        <v>162</v>
      </c>
      <c r="E44" s="71"/>
      <c r="F44" s="81" t="s">
        <v>163</v>
      </c>
    </row>
    <row r="45" spans="1:6">
      <c r="A45" s="77">
        <f t="shared" si="0"/>
        <v>34</v>
      </c>
      <c r="B45" s="73"/>
      <c r="C45" s="73" t="s">
        <v>164</v>
      </c>
      <c r="D45" s="83" t="s">
        <v>165</v>
      </c>
      <c r="E45" s="71"/>
      <c r="F45" s="81" t="s">
        <v>166</v>
      </c>
    </row>
    <row r="46" spans="1:6">
      <c r="A46" s="77">
        <f t="shared" si="0"/>
        <v>35</v>
      </c>
      <c r="B46" s="73"/>
      <c r="C46" s="73" t="s">
        <v>167</v>
      </c>
      <c r="D46" s="87" t="s">
        <v>168</v>
      </c>
      <c r="E46" s="71"/>
      <c r="F46" s="81" t="s">
        <v>169</v>
      </c>
    </row>
    <row r="47" spans="1:6">
      <c r="A47" s="77">
        <f t="shared" si="0"/>
        <v>36</v>
      </c>
      <c r="B47" s="73"/>
      <c r="C47" s="73" t="s">
        <v>170</v>
      </c>
      <c r="D47" s="87" t="s">
        <v>171</v>
      </c>
      <c r="E47" s="71"/>
      <c r="F47" s="81" t="s">
        <v>172</v>
      </c>
    </row>
    <row r="48" spans="1:6">
      <c r="A48" s="77">
        <f t="shared" si="0"/>
        <v>37</v>
      </c>
      <c r="B48" s="73"/>
      <c r="C48" s="73" t="s">
        <v>173</v>
      </c>
      <c r="D48" s="82" t="s">
        <v>174</v>
      </c>
      <c r="E48" s="71"/>
      <c r="F48" s="86" t="s">
        <v>174</v>
      </c>
    </row>
    <row r="49" spans="1:6">
      <c r="A49" s="77">
        <f t="shared" si="0"/>
        <v>38</v>
      </c>
      <c r="B49" s="73"/>
      <c r="C49" s="73"/>
      <c r="D49" s="82"/>
      <c r="E49" s="71"/>
      <c r="F49" s="81"/>
    </row>
    <row r="50" spans="1:6">
      <c r="A50" s="77">
        <f t="shared" si="0"/>
        <v>39</v>
      </c>
      <c r="B50" s="73"/>
      <c r="C50" s="85" t="s">
        <v>175</v>
      </c>
      <c r="D50" s="82" t="s">
        <v>176</v>
      </c>
      <c r="E50" s="71"/>
      <c r="F50" s="86" t="s">
        <v>176</v>
      </c>
    </row>
    <row r="51" spans="1:6">
      <c r="A51" s="77">
        <f t="shared" si="0"/>
        <v>40</v>
      </c>
      <c r="B51" s="73"/>
      <c r="C51" s="75"/>
      <c r="D51" s="82"/>
      <c r="E51" s="71"/>
      <c r="F51" s="81"/>
    </row>
    <row r="52" spans="1:6">
      <c r="A52" s="77">
        <f t="shared" si="0"/>
        <v>41</v>
      </c>
      <c r="B52" s="73"/>
      <c r="C52" s="73" t="s">
        <v>177</v>
      </c>
      <c r="D52" s="82" t="s">
        <v>142</v>
      </c>
      <c r="E52" s="71"/>
      <c r="F52" s="81" t="s">
        <v>142</v>
      </c>
    </row>
    <row r="53" spans="1:6">
      <c r="A53" s="77">
        <f t="shared" si="0"/>
        <v>42</v>
      </c>
      <c r="B53" s="73"/>
      <c r="C53" s="73" t="s">
        <v>178</v>
      </c>
      <c r="D53" s="88" t="s">
        <v>179</v>
      </c>
      <c r="E53" s="71"/>
      <c r="F53" s="89" t="s">
        <v>179</v>
      </c>
    </row>
    <row r="54" spans="1:6">
      <c r="A54" s="77">
        <f t="shared" si="0"/>
        <v>43</v>
      </c>
      <c r="B54" s="73"/>
      <c r="C54" s="73" t="s">
        <v>180</v>
      </c>
      <c r="D54" s="83" t="s">
        <v>181</v>
      </c>
      <c r="E54" s="71"/>
      <c r="F54" s="81" t="s">
        <v>182</v>
      </c>
    </row>
    <row r="55" spans="1:6">
      <c r="A55" s="77">
        <f t="shared" si="0"/>
        <v>44</v>
      </c>
      <c r="B55" s="73"/>
      <c r="C55" s="73" t="s">
        <v>180</v>
      </c>
      <c r="D55" s="83" t="s">
        <v>183</v>
      </c>
      <c r="E55" s="71"/>
      <c r="F55" s="81" t="s">
        <v>184</v>
      </c>
    </row>
    <row r="56" spans="1:6">
      <c r="A56" s="77">
        <f t="shared" si="0"/>
        <v>45</v>
      </c>
      <c r="B56" s="73"/>
      <c r="C56" s="73" t="s">
        <v>185</v>
      </c>
      <c r="D56" s="83" t="s">
        <v>186</v>
      </c>
      <c r="E56" s="71"/>
      <c r="F56" s="81" t="s">
        <v>187</v>
      </c>
    </row>
    <row r="57" spans="1:6">
      <c r="A57" s="77">
        <f t="shared" si="0"/>
        <v>46</v>
      </c>
      <c r="B57" s="73"/>
      <c r="C57" s="73" t="s">
        <v>188</v>
      </c>
      <c r="D57" s="82" t="s">
        <v>189</v>
      </c>
      <c r="E57" s="71"/>
      <c r="F57" s="86" t="s">
        <v>189</v>
      </c>
    </row>
    <row r="58" spans="1:6">
      <c r="A58" s="77">
        <f t="shared" si="0"/>
        <v>47</v>
      </c>
      <c r="B58" s="73"/>
      <c r="C58" s="73"/>
      <c r="D58" s="82"/>
      <c r="E58" s="71"/>
      <c r="F58" s="82"/>
    </row>
    <row r="59" spans="1:6">
      <c r="A59" s="77">
        <f t="shared" si="0"/>
        <v>48</v>
      </c>
      <c r="B59" s="73"/>
      <c r="C59" s="73" t="s">
        <v>190</v>
      </c>
      <c r="D59" s="82" t="s">
        <v>191</v>
      </c>
      <c r="E59" s="71"/>
      <c r="F59" s="86" t="s">
        <v>191</v>
      </c>
    </row>
    <row r="60" spans="1:6">
      <c r="A60" s="71"/>
      <c r="B60" s="71"/>
      <c r="C60" s="71"/>
      <c r="D60" s="71"/>
      <c r="E60" s="71"/>
      <c r="F60" s="71"/>
    </row>
    <row r="61" spans="1:6">
      <c r="A61" s="71"/>
      <c r="B61" s="71"/>
      <c r="C61" s="71"/>
      <c r="D61" s="71"/>
      <c r="E61" s="71"/>
      <c r="F61" s="71"/>
    </row>
    <row r="62" spans="1:6">
      <c r="A62" s="77"/>
      <c r="B62" s="73"/>
      <c r="C62" s="74"/>
      <c r="D62" s="90"/>
      <c r="E62" s="71"/>
      <c r="F62" s="71"/>
    </row>
    <row r="63" spans="1:6">
      <c r="A63" s="77"/>
      <c r="B63" s="73"/>
      <c r="C63" s="71"/>
      <c r="D63" s="72" t="s">
        <v>99</v>
      </c>
      <c r="E63" s="71"/>
      <c r="F63" s="72" t="s">
        <v>192</v>
      </c>
    </row>
    <row r="64" spans="1:6">
      <c r="A64" s="77"/>
      <c r="B64" s="73"/>
      <c r="C64" s="74" t="s">
        <v>101</v>
      </c>
      <c r="D64" s="74" t="s">
        <v>102</v>
      </c>
      <c r="E64" s="71"/>
      <c r="F64" s="74" t="s">
        <v>102</v>
      </c>
    </row>
    <row r="65" spans="1:6">
      <c r="A65" s="77" t="s">
        <v>3</v>
      </c>
      <c r="B65" s="73"/>
      <c r="C65" s="75"/>
      <c r="D65" s="76" t="s">
        <v>4</v>
      </c>
      <c r="E65" s="71"/>
      <c r="F65" s="76" t="s">
        <v>4</v>
      </c>
    </row>
    <row r="66" spans="1:6" ht="16" thickBot="1">
      <c r="A66" s="79" t="s">
        <v>5</v>
      </c>
      <c r="B66" s="73"/>
      <c r="C66" s="75"/>
      <c r="D66" s="78" t="s">
        <v>6</v>
      </c>
      <c r="E66" s="71"/>
      <c r="F66" s="78" t="s">
        <v>6</v>
      </c>
    </row>
    <row r="67" spans="1:6">
      <c r="A67" s="73"/>
      <c r="B67" s="73"/>
      <c r="C67" s="75"/>
      <c r="D67" s="81"/>
      <c r="E67" s="71"/>
      <c r="F67" s="81"/>
    </row>
    <row r="68" spans="1:6">
      <c r="A68" s="77"/>
      <c r="B68" s="73"/>
      <c r="C68" s="75" t="s">
        <v>193</v>
      </c>
      <c r="D68" s="81"/>
      <c r="E68" s="71"/>
      <c r="F68" s="81"/>
    </row>
    <row r="69" spans="1:6">
      <c r="A69" s="77">
        <f>+A59+1</f>
        <v>49</v>
      </c>
      <c r="B69" s="73"/>
      <c r="C69" s="75" t="s">
        <v>194</v>
      </c>
      <c r="D69" s="81" t="s">
        <v>195</v>
      </c>
      <c r="E69" s="71"/>
      <c r="F69" s="86" t="s">
        <v>195</v>
      </c>
    </row>
    <row r="70" spans="1:6">
      <c r="A70" s="77">
        <f>+A69+1</f>
        <v>50</v>
      </c>
      <c r="B70" s="73"/>
      <c r="C70" s="75" t="s">
        <v>196</v>
      </c>
      <c r="D70" s="82" t="s">
        <v>197</v>
      </c>
      <c r="E70" s="71"/>
      <c r="F70" s="81" t="s">
        <v>198</v>
      </c>
    </row>
    <row r="71" spans="1:6">
      <c r="A71" s="77">
        <f t="shared" ref="A71:A112" si="1">+A70+1</f>
        <v>51</v>
      </c>
      <c r="B71" s="73"/>
      <c r="C71" s="75" t="s">
        <v>199</v>
      </c>
      <c r="D71" s="82" t="s">
        <v>200</v>
      </c>
      <c r="E71" s="71"/>
      <c r="F71" s="86" t="s">
        <v>200</v>
      </c>
    </row>
    <row r="72" spans="1:6">
      <c r="A72" s="77">
        <f t="shared" si="1"/>
        <v>52</v>
      </c>
      <c r="B72" s="73"/>
      <c r="C72" s="75" t="s">
        <v>201</v>
      </c>
      <c r="D72" s="82" t="s">
        <v>202</v>
      </c>
      <c r="E72" s="71"/>
      <c r="F72" s="82" t="s">
        <v>203</v>
      </c>
    </row>
    <row r="73" spans="1:6">
      <c r="A73" s="77">
        <f t="shared" si="1"/>
        <v>53</v>
      </c>
      <c r="B73" s="73"/>
      <c r="C73" s="75" t="s">
        <v>204</v>
      </c>
      <c r="D73" s="82" t="s">
        <v>205</v>
      </c>
      <c r="E73" s="71"/>
      <c r="F73" s="86" t="s">
        <v>205</v>
      </c>
    </row>
    <row r="74" spans="1:6">
      <c r="A74" s="77">
        <f t="shared" si="1"/>
        <v>54</v>
      </c>
      <c r="B74" s="73"/>
      <c r="C74" s="75" t="s">
        <v>206</v>
      </c>
      <c r="D74" s="82" t="s">
        <v>207</v>
      </c>
      <c r="E74" s="71"/>
      <c r="F74" s="81" t="s">
        <v>208</v>
      </c>
    </row>
    <row r="75" spans="1:6">
      <c r="A75" s="77">
        <f t="shared" si="1"/>
        <v>55</v>
      </c>
      <c r="B75" s="73"/>
      <c r="C75" s="75" t="s">
        <v>209</v>
      </c>
      <c r="D75" s="82"/>
      <c r="E75" s="71"/>
      <c r="F75" s="81" t="s">
        <v>210</v>
      </c>
    </row>
    <row r="76" spans="1:6">
      <c r="A76" s="77">
        <f t="shared" si="1"/>
        <v>56</v>
      </c>
      <c r="B76" s="73"/>
      <c r="C76" s="75" t="s">
        <v>211</v>
      </c>
      <c r="D76" s="82"/>
      <c r="E76" s="71"/>
      <c r="F76" s="81" t="s">
        <v>212</v>
      </c>
    </row>
    <row r="77" spans="1:6">
      <c r="A77" s="77">
        <f t="shared" si="1"/>
        <v>57</v>
      </c>
      <c r="B77" s="73"/>
      <c r="C77" s="75" t="s">
        <v>123</v>
      </c>
      <c r="D77" s="84" t="s">
        <v>124</v>
      </c>
      <c r="E77" s="71"/>
      <c r="F77" s="91" t="s">
        <v>124</v>
      </c>
    </row>
    <row r="78" spans="1:6">
      <c r="A78" s="77">
        <f t="shared" si="1"/>
        <v>58</v>
      </c>
      <c r="B78" s="73"/>
      <c r="C78" s="75" t="s">
        <v>213</v>
      </c>
      <c r="D78" s="82"/>
      <c r="E78" s="71"/>
      <c r="F78" s="81"/>
    </row>
    <row r="79" spans="1:6">
      <c r="A79" s="77">
        <f t="shared" si="1"/>
        <v>59</v>
      </c>
      <c r="B79" s="73"/>
      <c r="C79" s="73"/>
      <c r="D79" s="82"/>
      <c r="E79" s="71"/>
      <c r="F79" s="81"/>
    </row>
    <row r="80" spans="1:6">
      <c r="A80" s="77">
        <f t="shared" si="1"/>
        <v>60</v>
      </c>
      <c r="B80" s="73"/>
      <c r="C80" s="75" t="s">
        <v>214</v>
      </c>
      <c r="D80" s="82"/>
      <c r="E80" s="71"/>
      <c r="F80" s="81"/>
    </row>
    <row r="81" spans="1:6">
      <c r="A81" s="77">
        <f t="shared" si="1"/>
        <v>61</v>
      </c>
      <c r="B81" s="73"/>
      <c r="C81" s="75" t="s">
        <v>103</v>
      </c>
      <c r="D81" s="82" t="s">
        <v>215</v>
      </c>
      <c r="E81" s="71"/>
      <c r="F81" s="81" t="s">
        <v>216</v>
      </c>
    </row>
    <row r="82" spans="1:6">
      <c r="A82" s="77">
        <f t="shared" si="1"/>
        <v>62</v>
      </c>
      <c r="B82" s="73"/>
      <c r="C82" s="75" t="s">
        <v>217</v>
      </c>
      <c r="D82" s="82" t="s">
        <v>218</v>
      </c>
      <c r="E82" s="71"/>
      <c r="F82" s="81" t="s">
        <v>219</v>
      </c>
    </row>
    <row r="83" spans="1:6">
      <c r="A83" s="77">
        <f t="shared" si="1"/>
        <v>63</v>
      </c>
      <c r="B83" s="73"/>
      <c r="C83" s="75" t="s">
        <v>123</v>
      </c>
      <c r="D83" s="82" t="s">
        <v>220</v>
      </c>
      <c r="E83" s="71"/>
      <c r="F83" s="86" t="s">
        <v>220</v>
      </c>
    </row>
    <row r="84" spans="1:6">
      <c r="A84" s="77">
        <f t="shared" si="1"/>
        <v>64</v>
      </c>
      <c r="B84" s="73"/>
      <c r="C84" s="75" t="s">
        <v>221</v>
      </c>
      <c r="D84" s="82"/>
      <c r="E84" s="71"/>
      <c r="F84" s="81"/>
    </row>
    <row r="85" spans="1:6">
      <c r="A85" s="77">
        <f t="shared" si="1"/>
        <v>65</v>
      </c>
      <c r="B85" s="73"/>
      <c r="C85" s="75"/>
      <c r="D85" s="82"/>
      <c r="E85" s="71"/>
      <c r="F85" s="81"/>
    </row>
    <row r="86" spans="1:6">
      <c r="A86" s="77">
        <f t="shared" si="1"/>
        <v>66</v>
      </c>
      <c r="B86" s="73"/>
      <c r="C86" s="75" t="s">
        <v>222</v>
      </c>
      <c r="D86" s="88"/>
      <c r="E86" s="71"/>
      <c r="F86" s="73"/>
    </row>
    <row r="87" spans="1:6">
      <c r="A87" s="77">
        <f t="shared" si="1"/>
        <v>67</v>
      </c>
      <c r="B87" s="73"/>
      <c r="C87" s="75" t="s">
        <v>223</v>
      </c>
      <c r="D87" s="88"/>
      <c r="E87" s="71"/>
      <c r="F87" s="73"/>
    </row>
    <row r="88" spans="1:6">
      <c r="A88" s="77">
        <f t="shared" si="1"/>
        <v>68</v>
      </c>
      <c r="B88" s="73"/>
      <c r="C88" s="75" t="s">
        <v>224</v>
      </c>
      <c r="D88" s="82" t="s">
        <v>225</v>
      </c>
      <c r="E88" s="71"/>
      <c r="F88" s="81" t="s">
        <v>226</v>
      </c>
    </row>
    <row r="89" spans="1:6">
      <c r="A89" s="77">
        <f t="shared" si="1"/>
        <v>69</v>
      </c>
      <c r="B89" s="73"/>
      <c r="C89" s="75" t="s">
        <v>227</v>
      </c>
      <c r="D89" s="82" t="s">
        <v>228</v>
      </c>
      <c r="E89" s="71"/>
      <c r="F89" s="86" t="s">
        <v>228</v>
      </c>
    </row>
    <row r="90" spans="1:6">
      <c r="A90" s="77">
        <f t="shared" si="1"/>
        <v>70</v>
      </c>
      <c r="B90" s="73"/>
      <c r="C90" s="75" t="s">
        <v>229</v>
      </c>
      <c r="D90" s="82" t="s">
        <v>142</v>
      </c>
      <c r="E90" s="71"/>
      <c r="F90" s="81" t="s">
        <v>142</v>
      </c>
    </row>
    <row r="91" spans="1:6">
      <c r="A91" s="77">
        <f t="shared" si="1"/>
        <v>71</v>
      </c>
      <c r="B91" s="73"/>
      <c r="C91" s="75" t="s">
        <v>230</v>
      </c>
      <c r="D91" s="82" t="s">
        <v>231</v>
      </c>
      <c r="E91" s="71"/>
      <c r="F91" s="81" t="s">
        <v>232</v>
      </c>
    </row>
    <row r="92" spans="1:6">
      <c r="A92" s="77">
        <f t="shared" si="1"/>
        <v>72</v>
      </c>
      <c r="B92" s="73"/>
      <c r="C92" s="75" t="s">
        <v>233</v>
      </c>
      <c r="D92" s="82" t="s">
        <v>228</v>
      </c>
      <c r="E92" s="71"/>
      <c r="F92" s="86" t="s">
        <v>228</v>
      </c>
    </row>
    <row r="93" spans="1:6">
      <c r="A93" s="77">
        <f t="shared" si="1"/>
        <v>73</v>
      </c>
      <c r="B93" s="73"/>
      <c r="C93" s="75" t="s">
        <v>234</v>
      </c>
      <c r="D93" s="82" t="s">
        <v>228</v>
      </c>
      <c r="E93" s="71"/>
      <c r="F93" s="86" t="s">
        <v>228</v>
      </c>
    </row>
    <row r="94" spans="1:6">
      <c r="A94" s="77">
        <f t="shared" si="1"/>
        <v>74</v>
      </c>
      <c r="B94" s="73"/>
      <c r="C94" s="75" t="s">
        <v>235</v>
      </c>
      <c r="D94" s="82"/>
      <c r="E94" s="71"/>
      <c r="F94" s="81"/>
    </row>
    <row r="95" spans="1:6">
      <c r="A95" s="77">
        <f t="shared" si="1"/>
        <v>75</v>
      </c>
      <c r="B95" s="73"/>
      <c r="C95" s="75"/>
      <c r="D95" s="82"/>
      <c r="E95" s="71"/>
      <c r="F95" s="81"/>
    </row>
    <row r="96" spans="1:6">
      <c r="A96" s="77">
        <f t="shared" si="1"/>
        <v>76</v>
      </c>
      <c r="B96" s="73"/>
      <c r="C96" s="75"/>
      <c r="D96" s="81"/>
      <c r="E96" s="71"/>
      <c r="F96" s="81"/>
    </row>
    <row r="97" spans="1:6">
      <c r="A97" s="77">
        <f t="shared" si="1"/>
        <v>77</v>
      </c>
      <c r="B97" s="73"/>
      <c r="C97" s="75" t="s">
        <v>236</v>
      </c>
      <c r="D97" s="81" t="s">
        <v>237</v>
      </c>
      <c r="E97" s="71"/>
      <c r="F97" s="86" t="s">
        <v>237</v>
      </c>
    </row>
    <row r="98" spans="1:6">
      <c r="A98" s="77">
        <f t="shared" si="1"/>
        <v>78</v>
      </c>
      <c r="B98" s="73"/>
      <c r="C98" s="92" t="s">
        <v>238</v>
      </c>
      <c r="D98" s="81"/>
      <c r="E98" s="71"/>
      <c r="F98" s="81"/>
    </row>
    <row r="99" spans="1:6">
      <c r="A99" s="77">
        <f t="shared" si="1"/>
        <v>79</v>
      </c>
      <c r="B99" s="73"/>
      <c r="C99" s="73" t="s">
        <v>239</v>
      </c>
      <c r="D99" s="81"/>
      <c r="E99" s="71"/>
      <c r="F99" s="81"/>
    </row>
    <row r="100" spans="1:6">
      <c r="A100" s="77">
        <f t="shared" si="1"/>
        <v>80</v>
      </c>
      <c r="B100" s="73"/>
      <c r="C100" s="75" t="s">
        <v>240</v>
      </c>
      <c r="D100" s="81"/>
      <c r="E100" s="71"/>
      <c r="F100" s="81"/>
    </row>
    <row r="101" spans="1:6">
      <c r="A101" s="77">
        <f t="shared" si="1"/>
        <v>81</v>
      </c>
      <c r="B101" s="73"/>
      <c r="C101" s="75" t="s">
        <v>241</v>
      </c>
      <c r="D101" s="81"/>
      <c r="E101" s="71"/>
      <c r="F101" s="81"/>
    </row>
    <row r="102" spans="1:6">
      <c r="A102" s="77">
        <f t="shared" si="1"/>
        <v>82</v>
      </c>
      <c r="B102" s="73"/>
      <c r="C102" s="92"/>
      <c r="D102" s="81"/>
      <c r="E102" s="71"/>
      <c r="F102" s="81"/>
    </row>
    <row r="103" spans="1:6">
      <c r="A103" s="77">
        <f t="shared" si="1"/>
        <v>83</v>
      </c>
      <c r="B103" s="73"/>
      <c r="C103" s="93" t="s">
        <v>242</v>
      </c>
      <c r="D103" s="73" t="s">
        <v>243</v>
      </c>
      <c r="E103" s="71"/>
      <c r="F103" s="89" t="s">
        <v>243</v>
      </c>
    </row>
    <row r="104" spans="1:6">
      <c r="A104" s="77">
        <f t="shared" si="1"/>
        <v>84</v>
      </c>
      <c r="B104" s="73"/>
      <c r="C104" s="94"/>
      <c r="D104" s="95"/>
      <c r="E104" s="71"/>
      <c r="F104" s="71"/>
    </row>
    <row r="105" spans="1:6">
      <c r="A105" s="77">
        <f t="shared" si="1"/>
        <v>85</v>
      </c>
      <c r="B105" s="73"/>
      <c r="C105" s="75" t="s">
        <v>244</v>
      </c>
      <c r="D105" s="96"/>
      <c r="E105" s="71"/>
      <c r="F105" s="71"/>
    </row>
    <row r="106" spans="1:6">
      <c r="A106" s="77">
        <f t="shared" si="1"/>
        <v>86</v>
      </c>
      <c r="B106" s="73"/>
      <c r="C106" s="93" t="s">
        <v>245</v>
      </c>
      <c r="D106" s="73"/>
      <c r="E106" s="71"/>
      <c r="F106" s="71"/>
    </row>
    <row r="107" spans="1:6">
      <c r="A107" s="77">
        <f t="shared" si="1"/>
        <v>87</v>
      </c>
      <c r="B107" s="73"/>
      <c r="C107" s="75"/>
      <c r="D107" s="73"/>
      <c r="E107" s="71"/>
      <c r="F107" s="71"/>
    </row>
    <row r="108" spans="1:6">
      <c r="A108" s="77">
        <f t="shared" si="1"/>
        <v>88</v>
      </c>
      <c r="B108" s="73"/>
      <c r="C108" s="75" t="s">
        <v>246</v>
      </c>
      <c r="D108" s="81"/>
      <c r="E108" s="71"/>
      <c r="F108" s="71"/>
    </row>
    <row r="109" spans="1:6">
      <c r="A109" s="77">
        <f t="shared" si="1"/>
        <v>89</v>
      </c>
      <c r="B109" s="73"/>
      <c r="C109" s="73"/>
      <c r="D109" s="73"/>
      <c r="E109" s="71"/>
      <c r="F109" s="71"/>
    </row>
    <row r="110" spans="1:6">
      <c r="A110" s="77">
        <f t="shared" si="1"/>
        <v>90</v>
      </c>
      <c r="B110" s="73"/>
      <c r="C110" s="75" t="s">
        <v>247</v>
      </c>
      <c r="D110" s="73"/>
      <c r="E110" s="71"/>
      <c r="F110" s="75" t="s">
        <v>248</v>
      </c>
    </row>
    <row r="111" spans="1:6">
      <c r="A111" s="77">
        <f t="shared" si="1"/>
        <v>91</v>
      </c>
      <c r="B111" s="73"/>
      <c r="C111" s="73"/>
      <c r="D111" s="73"/>
      <c r="E111" s="71"/>
      <c r="F111" s="71"/>
    </row>
    <row r="112" spans="1:6">
      <c r="A112" s="77">
        <f t="shared" si="1"/>
        <v>92</v>
      </c>
      <c r="B112" s="73"/>
      <c r="C112" s="73" t="s">
        <v>249</v>
      </c>
      <c r="D112" s="73"/>
      <c r="E112" s="71"/>
      <c r="F112" s="71"/>
    </row>
    <row r="113" spans="1:6">
      <c r="A113" s="71"/>
      <c r="B113" s="71"/>
      <c r="C113" s="71"/>
      <c r="D113" s="71"/>
      <c r="E113" s="71"/>
      <c r="F113" s="71"/>
    </row>
    <row r="114" spans="1:6">
      <c r="A114" s="71"/>
      <c r="B114" s="71"/>
      <c r="C114" s="71"/>
      <c r="D114" s="71"/>
      <c r="E114" s="71"/>
      <c r="F114" s="71"/>
    </row>
    <row r="115" spans="1:6">
      <c r="A115" s="71"/>
      <c r="B115" s="71"/>
      <c r="C115" s="71"/>
      <c r="D115" s="71"/>
      <c r="E115" s="71"/>
      <c r="F115" s="71"/>
    </row>
    <row r="116" spans="1:6">
      <c r="A116" s="175" t="s">
        <v>250</v>
      </c>
      <c r="B116" s="175"/>
      <c r="C116" s="175"/>
      <c r="D116" s="175"/>
      <c r="E116" s="175"/>
      <c r="F116" s="175"/>
    </row>
    <row r="117" spans="1:6">
      <c r="A117" s="97"/>
      <c r="B117" s="97"/>
      <c r="C117" s="97"/>
      <c r="D117" s="97"/>
      <c r="E117" s="97"/>
      <c r="F117" s="97"/>
    </row>
    <row r="118" spans="1:6">
      <c r="A118" s="71"/>
      <c r="B118" s="71"/>
      <c r="C118" s="71"/>
      <c r="D118" s="71"/>
      <c r="E118" s="71"/>
      <c r="F118" s="71"/>
    </row>
    <row r="119" spans="1:6">
      <c r="A119" s="98" t="s">
        <v>3</v>
      </c>
      <c r="B119" s="99"/>
      <c r="C119" s="100"/>
      <c r="D119" s="72" t="s">
        <v>99</v>
      </c>
      <c r="E119" s="71"/>
      <c r="F119" s="72" t="s">
        <v>192</v>
      </c>
    </row>
    <row r="120" spans="1:6" ht="16" thickBot="1">
      <c r="A120" s="101" t="s">
        <v>5</v>
      </c>
      <c r="B120" s="99"/>
      <c r="C120" s="102" t="s">
        <v>251</v>
      </c>
      <c r="D120" s="103"/>
      <c r="E120" s="103"/>
      <c r="F120" s="71"/>
    </row>
    <row r="121" spans="1:6" ht="16" thickBot="1">
      <c r="A121" s="98"/>
      <c r="B121" s="99"/>
      <c r="C121" s="102"/>
      <c r="D121" s="104" t="s">
        <v>71</v>
      </c>
      <c r="E121" s="71"/>
      <c r="F121" s="105" t="s">
        <v>71</v>
      </c>
    </row>
    <row r="122" spans="1:6">
      <c r="A122" s="98">
        <v>93</v>
      </c>
      <c r="B122" s="99"/>
      <c r="C122" s="106" t="s">
        <v>252</v>
      </c>
      <c r="D122" s="107" t="s">
        <v>253</v>
      </c>
      <c r="E122" s="107"/>
      <c r="F122" s="108" t="s">
        <v>253</v>
      </c>
    </row>
    <row r="123" spans="1:6">
      <c r="A123" s="98">
        <v>94</v>
      </c>
      <c r="B123" s="99"/>
      <c r="C123" s="106" t="s">
        <v>254</v>
      </c>
      <c r="D123" s="109" t="s">
        <v>53</v>
      </c>
      <c r="E123" s="109"/>
      <c r="F123" s="110" t="s">
        <v>255</v>
      </c>
    </row>
    <row r="124" spans="1:6" ht="16" thickBot="1">
      <c r="A124" s="98">
        <v>95</v>
      </c>
      <c r="B124" s="99"/>
      <c r="C124" s="111" t="s">
        <v>256</v>
      </c>
      <c r="D124" s="112" t="s">
        <v>53</v>
      </c>
      <c r="E124" s="103"/>
      <c r="F124" s="110" t="s">
        <v>257</v>
      </c>
    </row>
    <row r="125" spans="1:6">
      <c r="A125" s="98">
        <v>96</v>
      </c>
      <c r="B125" s="99"/>
      <c r="C125" s="106" t="s">
        <v>258</v>
      </c>
      <c r="D125" s="113"/>
      <c r="E125" s="114"/>
      <c r="F125" s="71"/>
    </row>
    <row r="126" spans="1:6">
      <c r="A126" s="98">
        <v>97</v>
      </c>
      <c r="B126" s="99"/>
      <c r="C126" s="106" t="s">
        <v>259</v>
      </c>
      <c r="D126" s="113"/>
      <c r="E126" s="114"/>
      <c r="F126" s="71"/>
    </row>
    <row r="127" spans="1:6">
      <c r="A127" s="98">
        <v>98</v>
      </c>
      <c r="B127" s="99"/>
      <c r="C127" s="106" t="s">
        <v>260</v>
      </c>
      <c r="D127" s="113"/>
      <c r="E127" s="114"/>
      <c r="F127" s="71"/>
    </row>
    <row r="128" spans="1:6">
      <c r="A128" s="98">
        <v>99</v>
      </c>
      <c r="B128" s="99"/>
      <c r="C128" s="106" t="s">
        <v>261</v>
      </c>
      <c r="D128" s="113"/>
      <c r="E128" s="114"/>
      <c r="F128" s="71"/>
    </row>
    <row r="129" spans="1:6">
      <c r="A129" s="98">
        <v>100</v>
      </c>
      <c r="B129" s="99"/>
      <c r="C129" s="99"/>
      <c r="D129" s="113"/>
      <c r="E129" s="114"/>
      <c r="F129" s="71"/>
    </row>
    <row r="130" spans="1:6">
      <c r="A130" s="98">
        <v>101</v>
      </c>
      <c r="B130" s="99"/>
      <c r="C130" s="106" t="s">
        <v>262</v>
      </c>
      <c r="D130" s="115"/>
      <c r="E130" s="116"/>
      <c r="F130" s="71"/>
    </row>
    <row r="131" spans="1:6">
      <c r="A131" s="98">
        <v>102</v>
      </c>
      <c r="B131" s="99"/>
      <c r="C131" s="99"/>
      <c r="D131" s="109"/>
      <c r="E131" s="99"/>
      <c r="F131" s="71"/>
    </row>
    <row r="132" spans="1:6" ht="16" thickBot="1">
      <c r="A132" s="98">
        <v>103</v>
      </c>
      <c r="B132" s="99"/>
      <c r="C132" s="102" t="s">
        <v>263</v>
      </c>
      <c r="D132" s="112" t="s">
        <v>71</v>
      </c>
      <c r="E132" s="71"/>
      <c r="F132" s="117" t="s">
        <v>71</v>
      </c>
    </row>
    <row r="133" spans="1:6">
      <c r="A133" s="98">
        <v>104</v>
      </c>
      <c r="B133" s="99"/>
      <c r="C133" s="106" t="s">
        <v>264</v>
      </c>
      <c r="D133" s="107" t="s">
        <v>265</v>
      </c>
      <c r="E133" s="71"/>
      <c r="F133" s="108" t="s">
        <v>265</v>
      </c>
    </row>
    <row r="134" spans="1:6">
      <c r="A134" s="98">
        <v>105</v>
      </c>
      <c r="B134" s="99"/>
      <c r="C134" s="106" t="s">
        <v>266</v>
      </c>
      <c r="D134" s="109" t="s">
        <v>53</v>
      </c>
      <c r="E134" s="71"/>
      <c r="F134" s="110" t="s">
        <v>267</v>
      </c>
    </row>
    <row r="135" spans="1:6" ht="16" thickBot="1">
      <c r="A135" s="98">
        <v>106</v>
      </c>
      <c r="B135" s="99"/>
      <c r="C135" s="111" t="s">
        <v>268</v>
      </c>
      <c r="D135" s="112" t="s">
        <v>53</v>
      </c>
      <c r="E135" s="71"/>
      <c r="F135" s="110" t="s">
        <v>257</v>
      </c>
    </row>
    <row r="136" spans="1:6">
      <c r="A136" s="98">
        <v>107</v>
      </c>
      <c r="B136" s="99"/>
      <c r="C136" s="106" t="s">
        <v>269</v>
      </c>
      <c r="D136" s="113"/>
      <c r="E136" s="114"/>
      <c r="F136" s="110" t="s">
        <v>270</v>
      </c>
    </row>
    <row r="137" spans="1:6">
      <c r="A137" s="98">
        <v>108</v>
      </c>
      <c r="B137" s="99"/>
      <c r="C137" s="99"/>
      <c r="D137" s="113"/>
      <c r="E137" s="114"/>
      <c r="F137" s="71"/>
    </row>
    <row r="138" spans="1:6">
      <c r="A138" s="98">
        <v>109</v>
      </c>
      <c r="B138" s="99"/>
      <c r="C138" s="106" t="s">
        <v>271</v>
      </c>
      <c r="D138" s="115"/>
      <c r="E138" s="116"/>
      <c r="F138" s="71"/>
    </row>
    <row r="139" spans="1:6">
      <c r="A139" s="98">
        <v>110</v>
      </c>
      <c r="B139" s="99"/>
      <c r="C139" s="99"/>
      <c r="D139" s="113"/>
      <c r="E139" s="114"/>
      <c r="F139" s="71"/>
    </row>
    <row r="140" spans="1:6" ht="16" thickBot="1">
      <c r="A140" s="98">
        <v>111</v>
      </c>
      <c r="B140" s="99"/>
      <c r="C140" s="102" t="s">
        <v>128</v>
      </c>
      <c r="D140" s="112" t="s">
        <v>71</v>
      </c>
      <c r="E140" s="71"/>
      <c r="F140" s="118" t="s">
        <v>71</v>
      </c>
    </row>
    <row r="141" spans="1:6">
      <c r="A141" s="98">
        <v>112</v>
      </c>
      <c r="B141" s="99"/>
      <c r="C141" s="99" t="s">
        <v>272</v>
      </c>
      <c r="D141" s="107" t="s">
        <v>273</v>
      </c>
      <c r="E141" s="71"/>
      <c r="F141" s="108" t="s">
        <v>273</v>
      </c>
    </row>
    <row r="142" spans="1:6">
      <c r="A142" s="98">
        <v>113</v>
      </c>
      <c r="B142" s="99"/>
      <c r="C142" s="106" t="s">
        <v>254</v>
      </c>
      <c r="D142" s="107" t="s">
        <v>53</v>
      </c>
      <c r="E142" s="116"/>
      <c r="F142" s="110" t="s">
        <v>274</v>
      </c>
    </row>
    <row r="143" spans="1:6">
      <c r="A143" s="98">
        <v>114</v>
      </c>
      <c r="B143" s="99"/>
      <c r="C143" s="119" t="s">
        <v>275</v>
      </c>
      <c r="D143" s="120"/>
      <c r="E143" s="121"/>
      <c r="F143" s="71"/>
    </row>
    <row r="144" spans="1:6">
      <c r="A144" s="98">
        <v>115</v>
      </c>
      <c r="B144" s="99"/>
      <c r="C144" s="106" t="s">
        <v>276</v>
      </c>
      <c r="D144" s="122"/>
      <c r="E144" s="121"/>
      <c r="F144" s="71"/>
    </row>
    <row r="145" spans="1:6">
      <c r="A145" s="98">
        <v>116</v>
      </c>
      <c r="B145" s="99"/>
      <c r="C145" s="106" t="s">
        <v>277</v>
      </c>
      <c r="D145" s="122"/>
      <c r="E145" s="121"/>
      <c r="F145" s="71"/>
    </row>
    <row r="146" spans="1:6">
      <c r="A146" s="98">
        <v>117</v>
      </c>
      <c r="B146" s="99"/>
      <c r="C146" s="106" t="s">
        <v>278</v>
      </c>
      <c r="D146" s="122"/>
      <c r="E146" s="121"/>
      <c r="F146" s="71"/>
    </row>
    <row r="147" spans="1:6">
      <c r="A147" s="98">
        <v>118</v>
      </c>
      <c r="B147" s="99"/>
      <c r="C147" s="99"/>
      <c r="D147" s="113"/>
      <c r="E147" s="114"/>
      <c r="F147" s="71"/>
    </row>
    <row r="148" spans="1:6">
      <c r="A148" s="98">
        <v>119</v>
      </c>
      <c r="B148" s="99"/>
      <c r="C148" s="106" t="s">
        <v>279</v>
      </c>
      <c r="D148" s="113"/>
      <c r="E148" s="114"/>
      <c r="F148" s="71"/>
    </row>
    <row r="149" spans="1:6">
      <c r="A149" s="98">
        <v>120</v>
      </c>
      <c r="B149" s="99"/>
      <c r="C149" s="99"/>
      <c r="D149" s="113"/>
      <c r="E149" s="71"/>
      <c r="F149" s="71"/>
    </row>
    <row r="150" spans="1:6" ht="16" thickBot="1">
      <c r="A150" s="98">
        <v>121</v>
      </c>
      <c r="B150" s="99"/>
      <c r="C150" s="99"/>
      <c r="D150" s="112" t="s">
        <v>71</v>
      </c>
      <c r="E150" s="71"/>
      <c r="F150" s="123" t="s">
        <v>71</v>
      </c>
    </row>
    <row r="151" spans="1:6">
      <c r="A151" s="98">
        <v>122</v>
      </c>
      <c r="B151" s="99"/>
      <c r="C151" s="99" t="s">
        <v>280</v>
      </c>
      <c r="D151" s="107" t="s">
        <v>281</v>
      </c>
      <c r="E151" s="71"/>
      <c r="F151" s="108" t="s">
        <v>281</v>
      </c>
    </row>
    <row r="152" spans="1:6">
      <c r="A152" s="98">
        <v>123</v>
      </c>
      <c r="B152" s="99"/>
      <c r="C152" s="99" t="s">
        <v>282</v>
      </c>
      <c r="D152" s="113"/>
      <c r="E152" s="71"/>
      <c r="F152" s="110" t="s">
        <v>267</v>
      </c>
    </row>
    <row r="153" spans="1:6">
      <c r="A153" s="98">
        <v>124</v>
      </c>
      <c r="B153" s="99"/>
      <c r="C153" s="124" t="s">
        <v>283</v>
      </c>
      <c r="D153" s="120"/>
      <c r="E153" s="125"/>
      <c r="F153" s="110" t="s">
        <v>284</v>
      </c>
    </row>
    <row r="154" spans="1:6">
      <c r="A154" s="98">
        <v>125</v>
      </c>
      <c r="B154" s="99"/>
      <c r="C154" s="99"/>
      <c r="D154" s="113"/>
      <c r="E154" s="114"/>
      <c r="F154" s="71"/>
    </row>
    <row r="155" spans="1:6">
      <c r="A155" s="98">
        <v>126</v>
      </c>
      <c r="B155" s="99"/>
      <c r="C155" s="106" t="s">
        <v>285</v>
      </c>
      <c r="D155" s="113"/>
      <c r="E155" s="114"/>
      <c r="F155" s="71"/>
    </row>
    <row r="156" spans="1:6">
      <c r="A156" s="98">
        <v>127</v>
      </c>
      <c r="B156" s="99"/>
      <c r="C156" s="99"/>
      <c r="D156" s="113"/>
      <c r="E156" s="114"/>
      <c r="F156" s="71"/>
    </row>
    <row r="157" spans="1:6">
      <c r="A157" s="98">
        <v>128</v>
      </c>
      <c r="B157" s="99"/>
      <c r="C157" s="126" t="s">
        <v>286</v>
      </c>
      <c r="D157" s="107"/>
      <c r="E157" s="114"/>
      <c r="F157" s="71"/>
    </row>
    <row r="158" spans="1:6" ht="16" thickBot="1">
      <c r="A158" s="98">
        <v>129</v>
      </c>
      <c r="B158" s="99"/>
      <c r="C158" s="126"/>
      <c r="D158" s="112" t="s">
        <v>71</v>
      </c>
      <c r="E158" s="71"/>
      <c r="F158" s="104" t="s">
        <v>71</v>
      </c>
    </row>
    <row r="159" spans="1:6">
      <c r="A159" s="98">
        <v>130</v>
      </c>
      <c r="B159" s="99"/>
      <c r="C159" s="126" t="s">
        <v>109</v>
      </c>
      <c r="D159" s="107" t="s">
        <v>287</v>
      </c>
      <c r="E159" s="71"/>
      <c r="F159" s="108" t="s">
        <v>287</v>
      </c>
    </row>
    <row r="160" spans="1:6">
      <c r="A160" s="98">
        <v>131</v>
      </c>
      <c r="B160" s="99"/>
      <c r="C160" s="126" t="s">
        <v>288</v>
      </c>
      <c r="D160" s="107" t="s">
        <v>289</v>
      </c>
      <c r="E160" s="71"/>
      <c r="F160" s="108" t="s">
        <v>289</v>
      </c>
    </row>
    <row r="161" spans="1:6">
      <c r="A161" s="98">
        <v>132</v>
      </c>
      <c r="B161" s="99"/>
      <c r="C161" s="126" t="s">
        <v>290</v>
      </c>
      <c r="D161" s="107" t="s">
        <v>291</v>
      </c>
      <c r="E161" s="71"/>
      <c r="F161" s="108" t="s">
        <v>291</v>
      </c>
    </row>
    <row r="162" spans="1:6">
      <c r="A162" s="98">
        <v>133</v>
      </c>
      <c r="B162" s="99"/>
      <c r="C162" s="126" t="s">
        <v>292</v>
      </c>
      <c r="D162" s="107"/>
      <c r="E162" s="114">
        <v>12365045</v>
      </c>
      <c r="F162" s="71"/>
    </row>
    <row r="163" spans="1:6">
      <c r="A163" s="98">
        <v>134</v>
      </c>
      <c r="B163" s="99"/>
      <c r="C163" s="126"/>
      <c r="D163" s="107"/>
      <c r="E163" s="114"/>
      <c r="F163" s="71"/>
    </row>
    <row r="164" spans="1:6">
      <c r="A164" s="98">
        <v>135</v>
      </c>
      <c r="B164" s="99"/>
      <c r="C164" s="126" t="s">
        <v>293</v>
      </c>
      <c r="D164" s="107"/>
      <c r="E164" s="71"/>
      <c r="F164" s="71"/>
    </row>
    <row r="165" spans="1:6">
      <c r="A165" s="98">
        <v>136</v>
      </c>
      <c r="B165" s="99"/>
      <c r="C165" s="126"/>
      <c r="D165" s="107"/>
      <c r="E165" s="71"/>
      <c r="F165" s="71"/>
    </row>
    <row r="166" spans="1:6">
      <c r="A166" s="98">
        <v>137</v>
      </c>
      <c r="B166" s="99"/>
      <c r="C166" s="126" t="s">
        <v>294</v>
      </c>
      <c r="D166" s="127" t="s">
        <v>295</v>
      </c>
      <c r="E166" s="71"/>
      <c r="F166" s="128" t="s">
        <v>295</v>
      </c>
    </row>
    <row r="167" spans="1:6">
      <c r="A167" s="98">
        <v>138</v>
      </c>
      <c r="B167" s="99"/>
      <c r="C167" s="126" t="s">
        <v>296</v>
      </c>
      <c r="D167" s="127" t="s">
        <v>297</v>
      </c>
      <c r="E167" s="71"/>
      <c r="F167" s="128" t="s">
        <v>297</v>
      </c>
    </row>
    <row r="168" spans="1:6">
      <c r="A168" s="98">
        <v>139</v>
      </c>
      <c r="B168" s="99"/>
      <c r="C168" s="126" t="s">
        <v>298</v>
      </c>
      <c r="D168" s="107"/>
      <c r="E168" s="71"/>
      <c r="F168" s="71"/>
    </row>
    <row r="169" spans="1:6">
      <c r="A169" s="98">
        <v>140</v>
      </c>
      <c r="B169" s="99"/>
      <c r="C169" s="126"/>
      <c r="D169" s="107"/>
      <c r="E169" s="99"/>
      <c r="F169" s="71"/>
    </row>
    <row r="170" spans="1:6">
      <c r="A170" s="98">
        <v>141</v>
      </c>
      <c r="B170" s="129"/>
      <c r="C170" s="130" t="s">
        <v>299</v>
      </c>
      <c r="D170" s="131" t="s">
        <v>71</v>
      </c>
      <c r="E170" s="114"/>
      <c r="F170" s="132" t="s">
        <v>71</v>
      </c>
    </row>
    <row r="171" spans="1:6">
      <c r="A171" s="98">
        <v>142</v>
      </c>
      <c r="B171" s="129"/>
      <c r="C171" s="103" t="s">
        <v>300</v>
      </c>
      <c r="D171" s="107" t="s">
        <v>301</v>
      </c>
      <c r="E171" s="114"/>
      <c r="F171" s="133" t="s">
        <v>301</v>
      </c>
    </row>
    <row r="172" spans="1:6">
      <c r="A172" s="98">
        <v>143</v>
      </c>
      <c r="B172" s="134"/>
      <c r="C172" s="126"/>
      <c r="D172" s="107"/>
      <c r="E172" s="114"/>
      <c r="F172" s="135"/>
    </row>
    <row r="173" spans="1:6">
      <c r="A173" s="98">
        <v>144</v>
      </c>
      <c r="B173" s="129"/>
      <c r="C173" s="126" t="s">
        <v>302</v>
      </c>
      <c r="D173" s="107" t="s">
        <v>303</v>
      </c>
      <c r="E173" s="114"/>
      <c r="F173" s="133" t="s">
        <v>303</v>
      </c>
    </row>
    <row r="174" spans="1:6">
      <c r="A174" s="98">
        <v>145</v>
      </c>
      <c r="B174" s="129"/>
      <c r="C174" s="126"/>
      <c r="D174" s="107"/>
      <c r="E174" s="114"/>
      <c r="F174" s="135"/>
    </row>
    <row r="175" spans="1:6">
      <c r="A175" s="98">
        <v>146</v>
      </c>
      <c r="B175" s="129"/>
      <c r="C175" s="130" t="s">
        <v>304</v>
      </c>
      <c r="D175" s="131" t="s">
        <v>71</v>
      </c>
      <c r="E175" s="114"/>
      <c r="F175" s="132" t="s">
        <v>71</v>
      </c>
    </row>
    <row r="176" spans="1:6">
      <c r="A176" s="98">
        <v>147</v>
      </c>
      <c r="B176" s="129"/>
      <c r="C176" s="126" t="s">
        <v>305</v>
      </c>
      <c r="D176" s="107" t="s">
        <v>306</v>
      </c>
      <c r="E176" s="103"/>
      <c r="F176" s="133" t="s">
        <v>306</v>
      </c>
    </row>
    <row r="177" spans="1:6">
      <c r="A177" s="98">
        <v>148</v>
      </c>
      <c r="B177" s="129"/>
      <c r="C177" s="126" t="s">
        <v>307</v>
      </c>
      <c r="D177" s="107" t="s">
        <v>308</v>
      </c>
      <c r="E177" s="114"/>
      <c r="F177" s="133" t="s">
        <v>308</v>
      </c>
    </row>
    <row r="178" spans="1:6">
      <c r="A178" s="98">
        <v>149</v>
      </c>
      <c r="B178" s="129"/>
      <c r="C178" s="126" t="s">
        <v>309</v>
      </c>
      <c r="D178" s="107" t="s">
        <v>310</v>
      </c>
      <c r="E178" s="114"/>
      <c r="F178" s="133" t="s">
        <v>310</v>
      </c>
    </row>
    <row r="179" spans="1:6">
      <c r="A179" s="98">
        <v>150</v>
      </c>
      <c r="B179" s="129"/>
      <c r="C179" s="126" t="s">
        <v>311</v>
      </c>
      <c r="D179" s="107" t="s">
        <v>312</v>
      </c>
      <c r="E179" s="114"/>
      <c r="F179" s="133" t="s">
        <v>312</v>
      </c>
    </row>
    <row r="180" spans="1:6">
      <c r="A180" s="98">
        <v>151</v>
      </c>
      <c r="B180" s="129"/>
      <c r="C180" s="136" t="s">
        <v>313</v>
      </c>
      <c r="D180" s="113" t="s">
        <v>314</v>
      </c>
      <c r="E180" s="103"/>
      <c r="F180" s="137" t="s">
        <v>314</v>
      </c>
    </row>
    <row r="181" spans="1:6">
      <c r="A181" s="98">
        <v>152</v>
      </c>
      <c r="B181" s="99"/>
      <c r="C181" s="126"/>
      <c r="D181" s="107"/>
      <c r="E181" s="114"/>
      <c r="F181" s="135"/>
    </row>
    <row r="182" spans="1:6" ht="16" thickBot="1">
      <c r="A182" s="98">
        <v>153</v>
      </c>
      <c r="B182" s="99"/>
      <c r="C182" s="126"/>
      <c r="D182" s="112" t="s">
        <v>71</v>
      </c>
      <c r="E182" s="71"/>
      <c r="F182" s="138" t="s">
        <v>71</v>
      </c>
    </row>
    <row r="183" spans="1:6">
      <c r="A183" s="98">
        <v>154</v>
      </c>
      <c r="B183" s="99"/>
      <c r="C183" s="102" t="s">
        <v>315</v>
      </c>
      <c r="D183" s="139" t="s">
        <v>316</v>
      </c>
      <c r="E183" s="71"/>
      <c r="F183" s="140" t="s">
        <v>317</v>
      </c>
    </row>
    <row r="184" spans="1:6">
      <c r="A184" s="98">
        <v>155</v>
      </c>
      <c r="B184" s="99"/>
      <c r="C184" s="102" t="s">
        <v>318</v>
      </c>
      <c r="D184" s="141" t="s">
        <v>308</v>
      </c>
      <c r="E184" s="71"/>
      <c r="F184" s="142" t="s">
        <v>308</v>
      </c>
    </row>
    <row r="185" spans="1:6">
      <c r="A185" s="98">
        <v>156</v>
      </c>
      <c r="B185" s="99"/>
      <c r="C185" s="136" t="s">
        <v>319</v>
      </c>
      <c r="D185" s="141" t="s">
        <v>320</v>
      </c>
      <c r="E185" s="71"/>
      <c r="F185" s="142" t="s">
        <v>320</v>
      </c>
    </row>
    <row r="186" spans="1:6">
      <c r="A186" s="98">
        <v>157</v>
      </c>
      <c r="B186" s="99"/>
      <c r="C186" s="126" t="s">
        <v>321</v>
      </c>
      <c r="D186" s="109"/>
      <c r="E186" s="71"/>
      <c r="F186" s="71"/>
    </row>
    <row r="187" spans="1:6">
      <c r="A187" s="71"/>
      <c r="B187" s="71"/>
      <c r="C187" s="71"/>
      <c r="D187" s="143"/>
      <c r="E187" s="71"/>
      <c r="F187" s="71"/>
    </row>
    <row r="188" spans="1:6">
      <c r="A188" s="71"/>
      <c r="B188" s="71" t="s">
        <v>322</v>
      </c>
      <c r="C188" s="71"/>
      <c r="D188" s="143"/>
      <c r="E188" s="71"/>
      <c r="F188" s="71"/>
    </row>
    <row r="189" spans="1:6">
      <c r="A189" s="71"/>
      <c r="B189" s="71"/>
      <c r="C189" s="144" t="s">
        <v>323</v>
      </c>
      <c r="D189" s="143"/>
      <c r="E189" s="71"/>
      <c r="F189" s="71"/>
    </row>
    <row r="190" spans="1:6">
      <c r="A190" s="71"/>
      <c r="B190" s="71"/>
      <c r="C190" s="144"/>
      <c r="D190" s="143"/>
      <c r="E190" s="71"/>
      <c r="F190" s="71"/>
    </row>
    <row r="191" spans="1:6">
      <c r="A191" s="71"/>
      <c r="B191" s="71"/>
      <c r="C191" s="71" t="s">
        <v>324</v>
      </c>
      <c r="D191" s="143"/>
      <c r="E191" s="71"/>
      <c r="F191" s="71"/>
    </row>
    <row r="192" spans="1:6">
      <c r="A192" s="71"/>
      <c r="B192" s="71"/>
      <c r="C192" s="71"/>
      <c r="D192" s="143"/>
      <c r="E192" s="71"/>
      <c r="F192" s="71"/>
    </row>
    <row r="193" spans="1:6">
      <c r="A193" s="71"/>
      <c r="B193" s="71"/>
      <c r="C193" s="145" t="s">
        <v>325</v>
      </c>
      <c r="D193" s="145"/>
      <c r="E193" s="71"/>
      <c r="F193" s="71"/>
    </row>
  </sheetData>
  <mergeCells count="3">
    <mergeCell ref="A116:F116"/>
    <mergeCell ref="A1:F1"/>
    <mergeCell ref="A2:F2"/>
  </mergeCells>
  <pageMargins left="0.7" right="0.7" top="0.75" bottom="0.75" header="0.3" footer="0.3"/>
  <pageSetup scale="55" fitToHeight="3" orientation="portrait" verticalDpi="0" r:id="rId1"/>
  <headerFooter>
    <oddHeader>&amp;C&amp;"Arial MT,Bold"&amp;10ACTUAL SERVICE YEAR ATRR
BLACK HILLS POWER, INC.
SUPPORTING SCHEDULES&amp;R&amp;P of &amp;N</oddHeader>
  </headerFooter>
  <rowBreaks count="2" manualBreakCount="2">
    <brk id="60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85"/>
  <sheetViews>
    <sheetView workbookViewId="0">
      <selection activeCell="F7" sqref="F7"/>
    </sheetView>
  </sheetViews>
  <sheetFormatPr defaultColWidth="8.84375" defaultRowHeight="12.5"/>
  <cols>
    <col min="1" max="1" width="4.3046875" style="54" customWidth="1"/>
    <col min="2" max="2" width="2.765625" style="54" customWidth="1"/>
    <col min="3" max="3" width="3.07421875" style="54" customWidth="1"/>
    <col min="4" max="4" width="2.4609375" style="54" customWidth="1"/>
    <col min="5" max="11" width="8.84375" style="54"/>
    <col min="12" max="12" width="15.23046875" style="54" customWidth="1"/>
    <col min="13" max="16384" width="8.84375" style="54"/>
  </cols>
  <sheetData>
    <row r="3" spans="1:14" ht="13">
      <c r="A3" s="146" t="s">
        <v>3</v>
      </c>
      <c r="B3" s="147"/>
      <c r="C3" s="148"/>
      <c r="D3" s="148"/>
      <c r="E3" s="173" t="s">
        <v>99</v>
      </c>
      <c r="F3" s="148"/>
      <c r="G3" s="147"/>
      <c r="H3" s="147"/>
      <c r="I3" s="147"/>
      <c r="J3" s="147"/>
      <c r="K3" s="147"/>
      <c r="L3" s="147"/>
      <c r="M3" s="147"/>
      <c r="N3" s="147"/>
    </row>
    <row r="4" spans="1:14">
      <c r="A4" s="149" t="s">
        <v>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>
      <c r="A5" s="151">
        <v>1</v>
      </c>
      <c r="B5" s="152" t="s">
        <v>327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>
      <c r="A6" s="151">
        <v>2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>
      <c r="A7" s="151">
        <v>3</v>
      </c>
      <c r="B7" s="152" t="s">
        <v>81</v>
      </c>
      <c r="C7" s="152"/>
      <c r="D7" s="152" t="s">
        <v>328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>
      <c r="A8" s="151">
        <v>4</v>
      </c>
      <c r="B8" s="152"/>
      <c r="C8" s="152"/>
      <c r="D8" s="152"/>
      <c r="E8" s="152" t="s">
        <v>329</v>
      </c>
      <c r="F8" s="152"/>
      <c r="G8" s="152"/>
      <c r="H8" s="152"/>
      <c r="I8" s="152"/>
      <c r="J8" s="152"/>
      <c r="K8" s="152"/>
      <c r="L8" s="152"/>
      <c r="M8" s="152"/>
      <c r="N8" s="152"/>
    </row>
    <row r="9" spans="1:14">
      <c r="A9" s="151">
        <v>5</v>
      </c>
      <c r="B9" s="152"/>
      <c r="C9" s="152"/>
      <c r="D9" s="152"/>
      <c r="E9" s="152" t="s">
        <v>330</v>
      </c>
      <c r="F9" s="152"/>
      <c r="G9" s="152"/>
      <c r="H9" s="152"/>
      <c r="I9" s="152"/>
      <c r="J9" s="152"/>
      <c r="K9" s="152"/>
      <c r="L9" s="152"/>
      <c r="M9" s="152"/>
      <c r="N9" s="152"/>
    </row>
    <row r="10" spans="1:14">
      <c r="A10" s="151">
        <v>6</v>
      </c>
      <c r="B10" s="152"/>
      <c r="C10" s="152"/>
      <c r="D10" s="152"/>
      <c r="E10" s="152" t="s">
        <v>331</v>
      </c>
      <c r="F10" s="152"/>
      <c r="G10" s="152"/>
      <c r="H10" s="152"/>
      <c r="I10" s="152"/>
      <c r="J10" s="152"/>
      <c r="K10" s="152"/>
      <c r="L10" s="152"/>
      <c r="M10" s="152"/>
      <c r="N10" s="152"/>
    </row>
    <row r="11" spans="1:14">
      <c r="A11" s="151">
        <v>7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</row>
    <row r="12" spans="1:14">
      <c r="A12" s="151">
        <v>8</v>
      </c>
      <c r="B12" s="152" t="s">
        <v>332</v>
      </c>
      <c r="C12" s="152"/>
      <c r="D12" s="152" t="s">
        <v>333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</row>
    <row r="13" spans="1:14">
      <c r="A13" s="151">
        <v>9</v>
      </c>
      <c r="B13" s="152"/>
      <c r="C13" s="152"/>
      <c r="D13" s="152"/>
      <c r="E13" s="152" t="s">
        <v>334</v>
      </c>
      <c r="F13" s="152"/>
      <c r="G13" s="152"/>
      <c r="H13" s="152"/>
      <c r="I13" s="152"/>
      <c r="J13" s="152"/>
      <c r="K13" s="152"/>
      <c r="L13" s="152"/>
      <c r="M13" s="152"/>
      <c r="N13" s="152"/>
    </row>
    <row r="14" spans="1:14">
      <c r="A14" s="151">
        <v>10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</row>
    <row r="15" spans="1:14">
      <c r="A15" s="151">
        <v>11</v>
      </c>
      <c r="B15" s="152" t="s">
        <v>335</v>
      </c>
      <c r="C15" s="152"/>
      <c r="D15" s="152" t="s">
        <v>336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</row>
    <row r="16" spans="1:14">
      <c r="A16" s="151">
        <v>12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>
      <c r="A17" s="151">
        <v>13</v>
      </c>
      <c r="B17" s="152"/>
      <c r="C17" s="152"/>
      <c r="D17" s="152" t="s">
        <v>337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</row>
    <row r="18" spans="1:14">
      <c r="A18" s="151">
        <v>14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</row>
    <row r="19" spans="1:14">
      <c r="A19" s="151">
        <v>15</v>
      </c>
      <c r="B19" s="152"/>
      <c r="C19" s="152"/>
      <c r="D19" s="152" t="s">
        <v>338</v>
      </c>
      <c r="E19" s="152"/>
      <c r="F19" s="153" t="s">
        <v>339</v>
      </c>
      <c r="G19" s="152" t="s">
        <v>340</v>
      </c>
      <c r="H19" s="152"/>
      <c r="I19" s="152"/>
      <c r="J19" s="152"/>
      <c r="K19" s="152"/>
      <c r="L19" s="152"/>
      <c r="M19" s="152"/>
      <c r="N19" s="152"/>
    </row>
    <row r="20" spans="1:14">
      <c r="A20" s="151">
        <v>16</v>
      </c>
      <c r="B20" s="152"/>
      <c r="C20" s="152"/>
      <c r="D20" s="152"/>
      <c r="E20" s="152"/>
      <c r="F20" s="152"/>
      <c r="G20" s="152"/>
      <c r="H20" s="152" t="s">
        <v>341</v>
      </c>
      <c r="I20" s="152"/>
      <c r="J20" s="152"/>
      <c r="K20" s="152"/>
      <c r="L20" s="152"/>
      <c r="M20" s="152"/>
      <c r="N20" s="152"/>
    </row>
    <row r="21" spans="1:14">
      <c r="A21" s="151">
        <v>17</v>
      </c>
      <c r="B21" s="152"/>
      <c r="C21" s="152"/>
      <c r="D21" s="152"/>
      <c r="E21" s="152"/>
      <c r="F21" s="152"/>
      <c r="G21" s="152"/>
      <c r="H21" s="152" t="s">
        <v>342</v>
      </c>
      <c r="I21" s="152"/>
      <c r="J21" s="152"/>
      <c r="K21" s="152"/>
      <c r="L21" s="152"/>
      <c r="M21" s="152"/>
      <c r="N21" s="152"/>
    </row>
    <row r="22" spans="1:14">
      <c r="A22" s="151">
        <v>18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</row>
    <row r="23" spans="1:14">
      <c r="A23" s="151">
        <v>19</v>
      </c>
      <c r="B23" s="154" t="s">
        <v>343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</row>
    <row r="24" spans="1:14">
      <c r="A24" s="151">
        <v>20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</row>
    <row r="25" spans="1:14">
      <c r="A25" s="151">
        <v>21</v>
      </c>
      <c r="B25" s="152"/>
      <c r="C25" s="152"/>
      <c r="D25" s="152"/>
      <c r="E25" s="155" t="s">
        <v>344</v>
      </c>
      <c r="F25" s="155" t="s">
        <v>345</v>
      </c>
      <c r="G25" s="156" t="s">
        <v>346</v>
      </c>
      <c r="H25" s="152"/>
      <c r="I25" s="152"/>
      <c r="J25" s="152"/>
      <c r="K25" s="152"/>
      <c r="L25" s="152"/>
      <c r="M25" s="152"/>
      <c r="N25" s="152"/>
    </row>
    <row r="26" spans="1:14" ht="13">
      <c r="A26" s="151">
        <v>22</v>
      </c>
      <c r="B26" s="157" t="s">
        <v>347</v>
      </c>
      <c r="C26" s="152"/>
      <c r="D26" s="152"/>
      <c r="E26" s="155"/>
      <c r="F26" s="155"/>
      <c r="G26" s="158"/>
      <c r="H26" s="152"/>
      <c r="I26" s="152"/>
      <c r="J26" s="152"/>
      <c r="K26" s="152"/>
      <c r="L26" s="152"/>
      <c r="M26" s="152"/>
      <c r="N26" s="152"/>
    </row>
    <row r="27" spans="1:14">
      <c r="A27" s="151">
        <v>23</v>
      </c>
      <c r="B27" s="152"/>
      <c r="C27" s="152" t="s">
        <v>348</v>
      </c>
      <c r="D27" s="152"/>
      <c r="E27" s="155" t="s">
        <v>349</v>
      </c>
      <c r="F27" s="155">
        <v>2010</v>
      </c>
      <c r="G27" s="156" t="s">
        <v>350</v>
      </c>
      <c r="H27" s="152"/>
      <c r="I27" s="152"/>
      <c r="J27" s="152"/>
      <c r="K27" s="152"/>
      <c r="L27" s="152"/>
      <c r="M27" s="152"/>
      <c r="N27" s="152"/>
    </row>
    <row r="28" spans="1:14">
      <c r="A28" s="151">
        <v>24</v>
      </c>
      <c r="B28" s="152"/>
      <c r="C28" s="152" t="s">
        <v>351</v>
      </c>
      <c r="D28" s="152"/>
      <c r="E28" s="155" t="s">
        <v>349</v>
      </c>
      <c r="F28" s="155">
        <v>2010</v>
      </c>
      <c r="G28" s="156" t="s">
        <v>352</v>
      </c>
      <c r="H28" s="152"/>
      <c r="I28" s="152"/>
      <c r="J28" s="152"/>
      <c r="K28" s="152"/>
      <c r="L28" s="152"/>
      <c r="M28" s="152"/>
      <c r="N28" s="152"/>
    </row>
    <row r="29" spans="1:14">
      <c r="A29" s="151">
        <v>25</v>
      </c>
      <c r="B29" s="152"/>
      <c r="C29" s="152" t="s">
        <v>353</v>
      </c>
      <c r="D29" s="152"/>
      <c r="E29" s="155" t="s">
        <v>349</v>
      </c>
      <c r="F29" s="155">
        <v>2010</v>
      </c>
      <c r="G29" s="156" t="s">
        <v>354</v>
      </c>
      <c r="H29" s="152"/>
      <c r="I29" s="152"/>
      <c r="J29" s="152"/>
      <c r="K29" s="152"/>
      <c r="L29" s="152"/>
      <c r="M29" s="152"/>
      <c r="N29" s="152"/>
    </row>
    <row r="30" spans="1:14">
      <c r="A30" s="151">
        <v>26</v>
      </c>
      <c r="B30" s="152"/>
      <c r="C30" s="152" t="s">
        <v>355</v>
      </c>
      <c r="D30" s="152"/>
      <c r="E30" s="155" t="s">
        <v>356</v>
      </c>
      <c r="F30" s="155">
        <v>2010</v>
      </c>
      <c r="G30" s="156" t="s">
        <v>357</v>
      </c>
      <c r="H30" s="152"/>
      <c r="I30" s="152"/>
      <c r="J30" s="152"/>
      <c r="K30" s="152"/>
      <c r="L30" s="152"/>
      <c r="M30" s="152"/>
      <c r="N30" s="152"/>
    </row>
    <row r="31" spans="1:14">
      <c r="A31" s="151">
        <v>27</v>
      </c>
      <c r="B31" s="152"/>
      <c r="C31" s="152"/>
      <c r="D31" s="152"/>
      <c r="E31" s="155"/>
      <c r="F31" s="155"/>
      <c r="G31" s="156"/>
      <c r="H31" s="152"/>
      <c r="I31" s="152"/>
      <c r="J31" s="152"/>
      <c r="K31" s="152"/>
      <c r="L31" s="152"/>
      <c r="M31" s="152"/>
      <c r="N31" s="152"/>
    </row>
    <row r="32" spans="1:14" ht="13">
      <c r="A32" s="151">
        <v>28</v>
      </c>
      <c r="B32" s="157" t="s">
        <v>358</v>
      </c>
      <c r="C32" s="152"/>
      <c r="D32" s="152"/>
      <c r="E32" s="159"/>
      <c r="F32" s="155"/>
      <c r="G32" s="156"/>
      <c r="H32" s="152"/>
      <c r="I32" s="152"/>
      <c r="J32" s="152"/>
      <c r="K32" s="152"/>
      <c r="L32" s="152"/>
      <c r="M32" s="152"/>
      <c r="N32" s="152"/>
    </row>
    <row r="33" spans="1:14">
      <c r="A33" s="151">
        <v>29</v>
      </c>
      <c r="B33" s="152"/>
      <c r="C33" s="152" t="s">
        <v>359</v>
      </c>
      <c r="D33" s="152"/>
      <c r="E33" s="155" t="s">
        <v>360</v>
      </c>
      <c r="F33" s="155">
        <v>2010</v>
      </c>
      <c r="G33" s="156" t="s">
        <v>361</v>
      </c>
      <c r="H33" s="152"/>
      <c r="I33" s="152"/>
      <c r="J33" s="152"/>
      <c r="K33" s="152"/>
      <c r="L33" s="152"/>
      <c r="M33" s="152"/>
      <c r="N33" s="152"/>
    </row>
    <row r="34" spans="1:14">
      <c r="A34" s="151">
        <v>30</v>
      </c>
      <c r="B34" s="152"/>
      <c r="C34" s="152" t="s">
        <v>362</v>
      </c>
      <c r="D34" s="152"/>
      <c r="E34" s="155" t="s">
        <v>360</v>
      </c>
      <c r="F34" s="155">
        <v>2010</v>
      </c>
      <c r="G34" s="156" t="s">
        <v>363</v>
      </c>
      <c r="H34" s="152"/>
      <c r="I34" s="152"/>
      <c r="J34" s="152"/>
      <c r="K34" s="152"/>
      <c r="L34" s="152"/>
      <c r="M34" s="152"/>
      <c r="N34" s="152"/>
    </row>
    <row r="35" spans="1:14">
      <c r="A35" s="151">
        <v>31</v>
      </c>
      <c r="B35" s="152"/>
      <c r="C35" s="152" t="s">
        <v>364</v>
      </c>
      <c r="D35" s="152"/>
      <c r="E35" s="155" t="s">
        <v>360</v>
      </c>
      <c r="F35" s="155">
        <v>2010</v>
      </c>
      <c r="G35" s="156" t="s">
        <v>365</v>
      </c>
      <c r="H35" s="152"/>
      <c r="I35" s="152"/>
      <c r="J35" s="152"/>
      <c r="K35" s="152"/>
      <c r="L35" s="152"/>
      <c r="M35" s="152"/>
      <c r="N35" s="152"/>
    </row>
    <row r="36" spans="1:14">
      <c r="A36" s="151">
        <v>32</v>
      </c>
      <c r="B36" s="152"/>
      <c r="C36" s="152" t="s">
        <v>366</v>
      </c>
      <c r="D36" s="152"/>
      <c r="E36" s="155" t="s">
        <v>360</v>
      </c>
      <c r="F36" s="155">
        <v>2010</v>
      </c>
      <c r="G36" s="156" t="s">
        <v>367</v>
      </c>
      <c r="H36" s="152"/>
      <c r="I36" s="152"/>
      <c r="J36" s="152"/>
      <c r="K36" s="152"/>
      <c r="L36" s="152"/>
      <c r="M36" s="152"/>
      <c r="N36" s="152"/>
    </row>
    <row r="37" spans="1:14">
      <c r="A37" s="151">
        <v>33</v>
      </c>
      <c r="B37" s="152"/>
      <c r="C37" s="152" t="s">
        <v>368</v>
      </c>
      <c r="D37" s="152"/>
      <c r="E37" s="155" t="s">
        <v>369</v>
      </c>
      <c r="F37" s="155">
        <v>2010</v>
      </c>
      <c r="G37" s="156" t="s">
        <v>370</v>
      </c>
      <c r="H37" s="152"/>
      <c r="I37" s="152"/>
      <c r="J37" s="152"/>
      <c r="K37" s="152"/>
      <c r="L37" s="152"/>
      <c r="M37" s="152"/>
      <c r="N37" s="152"/>
    </row>
    <row r="38" spans="1:14">
      <c r="A38" s="151">
        <v>34</v>
      </c>
      <c r="B38" s="152"/>
      <c r="C38" s="152" t="s">
        <v>371</v>
      </c>
      <c r="D38" s="152"/>
      <c r="E38" s="159" t="s">
        <v>372</v>
      </c>
      <c r="F38" s="155">
        <v>2011</v>
      </c>
      <c r="G38" s="156" t="s">
        <v>373</v>
      </c>
      <c r="H38" s="152"/>
      <c r="I38" s="152"/>
      <c r="J38" s="152"/>
      <c r="K38" s="152"/>
      <c r="L38" s="152"/>
      <c r="M38" s="152"/>
      <c r="N38" s="152"/>
    </row>
    <row r="39" spans="1:14">
      <c r="A39" s="151">
        <v>35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</row>
    <row r="40" spans="1:14">
      <c r="A40" s="151">
        <v>36</v>
      </c>
      <c r="B40" s="152"/>
      <c r="C40" s="152"/>
      <c r="D40" s="152"/>
      <c r="E40" s="152" t="s">
        <v>374</v>
      </c>
      <c r="F40" s="152" t="s">
        <v>375</v>
      </c>
      <c r="G40" s="152"/>
      <c r="H40" s="152"/>
      <c r="I40" s="152"/>
      <c r="J40" s="152"/>
      <c r="K40" s="152"/>
      <c r="L40" s="152"/>
      <c r="M40" s="152"/>
      <c r="N40" s="152"/>
    </row>
    <row r="41" spans="1:14">
      <c r="A41" s="151">
        <v>37</v>
      </c>
      <c r="B41" s="152"/>
      <c r="C41" s="152"/>
      <c r="D41" s="152"/>
      <c r="E41" s="152"/>
      <c r="F41" s="152" t="s">
        <v>376</v>
      </c>
      <c r="G41" s="152"/>
      <c r="H41" s="152"/>
      <c r="I41" s="152"/>
      <c r="J41" s="152"/>
      <c r="K41" s="152"/>
      <c r="L41" s="152"/>
      <c r="M41" s="152"/>
      <c r="N41" s="152"/>
    </row>
    <row r="42" spans="1:14">
      <c r="A42" s="151">
        <v>38</v>
      </c>
      <c r="B42" s="152"/>
      <c r="C42" s="152"/>
      <c r="D42" s="152"/>
      <c r="E42" s="152"/>
      <c r="F42" s="152" t="s">
        <v>377</v>
      </c>
      <c r="G42" s="152"/>
      <c r="H42" s="152"/>
      <c r="I42" s="152"/>
      <c r="J42" s="152"/>
      <c r="K42" s="152"/>
      <c r="L42" s="152"/>
      <c r="M42" s="152"/>
      <c r="N42" s="152"/>
    </row>
    <row r="43" spans="1:14">
      <c r="A43" s="151">
        <v>39</v>
      </c>
      <c r="B43" s="152"/>
      <c r="C43" s="152"/>
      <c r="D43" s="152"/>
      <c r="E43" s="152"/>
      <c r="F43" s="152" t="s">
        <v>378</v>
      </c>
      <c r="G43" s="152"/>
      <c r="H43" s="152"/>
      <c r="I43" s="152"/>
      <c r="J43" s="152"/>
      <c r="K43" s="152"/>
      <c r="L43" s="152"/>
      <c r="M43" s="152"/>
      <c r="N43" s="152"/>
    </row>
    <row r="44" spans="1:14">
      <c r="A44" s="151">
        <v>40</v>
      </c>
      <c r="B44" s="152"/>
      <c r="C44" s="152"/>
      <c r="D44" s="152"/>
      <c r="E44" s="152"/>
      <c r="F44" s="152" t="s">
        <v>379</v>
      </c>
      <c r="G44" s="152"/>
      <c r="H44" s="152"/>
      <c r="I44" s="152"/>
      <c r="J44" s="152"/>
      <c r="K44" s="152"/>
      <c r="L44" s="152"/>
      <c r="M44" s="152"/>
      <c r="N44" s="152"/>
    </row>
    <row r="45" spans="1:14">
      <c r="A45" s="151">
        <v>41</v>
      </c>
      <c r="B45" s="152"/>
      <c r="C45" s="152"/>
      <c r="D45" s="152"/>
      <c r="E45" s="152"/>
      <c r="F45" s="152" t="s">
        <v>380</v>
      </c>
      <c r="G45" s="152"/>
      <c r="H45" s="152"/>
      <c r="I45" s="152"/>
      <c r="J45" s="152"/>
      <c r="K45" s="152"/>
      <c r="L45" s="152"/>
      <c r="M45" s="152"/>
      <c r="N45" s="152"/>
    </row>
    <row r="46" spans="1:14">
      <c r="A46" s="151">
        <v>42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</row>
    <row r="47" spans="1:14">
      <c r="A47" s="151">
        <v>43</v>
      </c>
      <c r="B47" s="152"/>
      <c r="C47" s="152"/>
      <c r="D47" s="152"/>
      <c r="E47" s="152"/>
      <c r="F47" s="152" t="s">
        <v>381</v>
      </c>
      <c r="G47" s="152"/>
      <c r="H47" s="152"/>
      <c r="I47" s="152"/>
      <c r="J47" s="152"/>
      <c r="K47" s="152"/>
      <c r="L47" s="152"/>
      <c r="M47" s="152"/>
      <c r="N47" s="152"/>
    </row>
    <row r="48" spans="1:14" ht="13">
      <c r="A48" s="160">
        <v>44</v>
      </c>
      <c r="B48" s="150"/>
      <c r="C48" s="150"/>
      <c r="D48" s="147"/>
      <c r="E48" s="147"/>
      <c r="F48" s="147"/>
      <c r="G48" s="147"/>
      <c r="H48" s="147"/>
      <c r="I48" s="147"/>
      <c r="J48" s="152"/>
      <c r="K48" s="152"/>
      <c r="L48" s="152"/>
      <c r="M48" s="152"/>
      <c r="N48" s="152"/>
    </row>
    <row r="49" spans="1:14" ht="13">
      <c r="A49" s="160">
        <v>45</v>
      </c>
      <c r="B49" s="150"/>
      <c r="C49" s="150" t="s">
        <v>382</v>
      </c>
      <c r="D49" s="157" t="s">
        <v>383</v>
      </c>
      <c r="E49" s="157"/>
      <c r="F49" s="157"/>
      <c r="G49" s="157"/>
      <c r="H49" s="157"/>
      <c r="I49" s="157"/>
      <c r="J49" s="157"/>
      <c r="K49" s="157"/>
      <c r="L49" s="157"/>
      <c r="M49" s="152"/>
      <c r="N49" s="152"/>
    </row>
    <row r="50" spans="1:14" ht="13">
      <c r="A50" s="160">
        <v>46</v>
      </c>
      <c r="B50" s="150"/>
      <c r="C50" s="150" t="s">
        <v>384</v>
      </c>
      <c r="D50" s="157" t="s">
        <v>385</v>
      </c>
      <c r="E50" s="157"/>
      <c r="F50" s="157"/>
      <c r="G50" s="157"/>
      <c r="H50" s="157"/>
      <c r="I50" s="157"/>
      <c r="J50" s="157"/>
      <c r="K50" s="157"/>
      <c r="L50" s="157"/>
      <c r="M50" s="152"/>
      <c r="N50" s="152"/>
    </row>
    <row r="51" spans="1:14" ht="13">
      <c r="A51" s="160">
        <v>47</v>
      </c>
      <c r="B51" s="150"/>
      <c r="C51" s="150" t="s">
        <v>386</v>
      </c>
      <c r="D51" s="157" t="s">
        <v>387</v>
      </c>
      <c r="E51" s="157"/>
      <c r="F51" s="157"/>
      <c r="G51" s="157"/>
      <c r="H51" s="157"/>
      <c r="I51" s="157"/>
      <c r="J51" s="157"/>
      <c r="K51" s="157"/>
      <c r="L51" s="157"/>
      <c r="M51" s="152"/>
      <c r="N51" s="152"/>
    </row>
    <row r="52" spans="1:14">
      <c r="A52" s="160">
        <v>48</v>
      </c>
      <c r="B52" s="150"/>
      <c r="C52" s="150"/>
      <c r="D52" s="152"/>
      <c r="E52" s="152"/>
      <c r="F52" s="152"/>
      <c r="G52" s="152"/>
      <c r="H52" s="152"/>
      <c r="I52" s="152"/>
      <c r="J52" s="152"/>
      <c r="K52" s="152"/>
      <c r="L52" s="152"/>
      <c r="M52" s="150"/>
      <c r="N52" s="150"/>
    </row>
    <row r="53" spans="1:14">
      <c r="A53" s="160">
        <v>49</v>
      </c>
      <c r="B53" s="150"/>
      <c r="C53" s="150"/>
      <c r="D53" s="150"/>
      <c r="E53" s="150" t="s">
        <v>338</v>
      </c>
      <c r="F53" s="150" t="s">
        <v>388</v>
      </c>
      <c r="G53" s="150"/>
      <c r="H53" s="150"/>
      <c r="I53" s="150"/>
      <c r="J53" s="150"/>
      <c r="K53" s="150"/>
      <c r="L53" s="150"/>
      <c r="M53" s="150"/>
      <c r="N53" s="150"/>
    </row>
    <row r="54" spans="1:14">
      <c r="A54" s="160">
        <v>50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</row>
    <row r="55" spans="1:14">
      <c r="A55" s="160">
        <v>51</v>
      </c>
      <c r="B55" s="150"/>
      <c r="C55" s="150"/>
      <c r="D55" s="150" t="s">
        <v>389</v>
      </c>
      <c r="E55" s="150"/>
      <c r="F55" s="150"/>
      <c r="G55" s="150"/>
      <c r="H55" s="150"/>
      <c r="I55" s="150"/>
      <c r="J55" s="150"/>
      <c r="K55" s="150"/>
      <c r="L55" s="150"/>
      <c r="M55" s="150"/>
      <c r="N55" s="150"/>
    </row>
    <row r="56" spans="1:14">
      <c r="A56" s="160">
        <v>52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61" t="s">
        <v>390</v>
      </c>
      <c r="L56" s="150"/>
      <c r="M56" s="150"/>
      <c r="N56" s="150"/>
    </row>
    <row r="57" spans="1:14">
      <c r="A57" s="160">
        <v>53</v>
      </c>
      <c r="B57" s="150"/>
      <c r="C57" s="150"/>
      <c r="D57" s="150"/>
      <c r="E57" s="149" t="s">
        <v>344</v>
      </c>
      <c r="F57" s="146"/>
      <c r="G57" s="146"/>
      <c r="H57" s="149" t="s">
        <v>345</v>
      </c>
      <c r="I57" s="162"/>
      <c r="J57" s="150"/>
      <c r="K57" s="149" t="s">
        <v>391</v>
      </c>
      <c r="L57" s="150"/>
      <c r="M57" s="150"/>
      <c r="N57" s="163"/>
    </row>
    <row r="58" spans="1:14">
      <c r="A58" s="160">
        <v>54</v>
      </c>
      <c r="B58" s="150"/>
      <c r="C58" s="150"/>
      <c r="D58" s="150"/>
      <c r="E58" s="150" t="s">
        <v>372</v>
      </c>
      <c r="F58" s="150"/>
      <c r="G58" s="150"/>
      <c r="H58" s="150" t="s">
        <v>392</v>
      </c>
      <c r="I58" s="150"/>
      <c r="J58" s="150"/>
      <c r="K58" s="164"/>
      <c r="L58" s="150"/>
      <c r="M58" s="165"/>
      <c r="N58" s="165"/>
    </row>
    <row r="59" spans="1:14">
      <c r="A59" s="160">
        <v>55</v>
      </c>
      <c r="B59" s="150"/>
      <c r="C59" s="150"/>
      <c r="D59" s="150"/>
      <c r="E59" s="150" t="s">
        <v>393</v>
      </c>
      <c r="F59" s="150"/>
      <c r="G59" s="150"/>
      <c r="H59" s="150" t="s">
        <v>392</v>
      </c>
      <c r="I59" s="150"/>
      <c r="J59" s="150"/>
      <c r="K59" s="164"/>
      <c r="L59" s="150"/>
      <c r="M59" s="165"/>
      <c r="N59" s="165"/>
    </row>
    <row r="60" spans="1:14">
      <c r="A60" s="160">
        <v>56</v>
      </c>
      <c r="B60" s="150"/>
      <c r="C60" s="150"/>
      <c r="D60" s="150"/>
      <c r="E60" s="150" t="s">
        <v>394</v>
      </c>
      <c r="F60" s="150"/>
      <c r="G60" s="150"/>
      <c r="H60" s="150" t="s">
        <v>392</v>
      </c>
      <c r="I60" s="150"/>
      <c r="J60" s="150"/>
      <c r="K60" s="164"/>
      <c r="L60" s="150"/>
      <c r="M60" s="165"/>
      <c r="N60" s="165"/>
    </row>
    <row r="61" spans="1:14">
      <c r="A61" s="160">
        <v>57</v>
      </c>
      <c r="B61" s="150"/>
      <c r="C61" s="150"/>
      <c r="D61" s="150"/>
      <c r="E61" s="150" t="s">
        <v>395</v>
      </c>
      <c r="F61" s="150"/>
      <c r="G61" s="150"/>
      <c r="H61" s="150" t="s">
        <v>392</v>
      </c>
      <c r="I61" s="150"/>
      <c r="J61" s="150"/>
      <c r="K61" s="164"/>
      <c r="L61" s="150"/>
      <c r="M61" s="165"/>
      <c r="N61" s="165"/>
    </row>
    <row r="62" spans="1:14">
      <c r="A62" s="160">
        <v>58</v>
      </c>
      <c r="B62" s="150"/>
      <c r="C62" s="150"/>
      <c r="D62" s="150"/>
      <c r="E62" s="150" t="s">
        <v>349</v>
      </c>
      <c r="F62" s="150"/>
      <c r="G62" s="150"/>
      <c r="H62" s="150" t="s">
        <v>392</v>
      </c>
      <c r="I62" s="150"/>
      <c r="J62" s="150"/>
      <c r="K62" s="164"/>
      <c r="L62" s="150"/>
      <c r="M62" s="165"/>
      <c r="N62" s="165"/>
    </row>
    <row r="63" spans="1:14">
      <c r="A63" s="160">
        <v>59</v>
      </c>
      <c r="B63" s="150"/>
      <c r="C63" s="150"/>
      <c r="D63" s="150"/>
      <c r="E63" s="150" t="s">
        <v>396</v>
      </c>
      <c r="F63" s="150"/>
      <c r="G63" s="150"/>
      <c r="H63" s="150" t="s">
        <v>392</v>
      </c>
      <c r="I63" s="150"/>
      <c r="J63" s="150"/>
      <c r="K63" s="164"/>
      <c r="L63" s="150"/>
      <c r="M63" s="165"/>
      <c r="N63" s="165"/>
    </row>
    <row r="64" spans="1:14">
      <c r="A64" s="160">
        <v>60</v>
      </c>
      <c r="B64" s="150"/>
      <c r="C64" s="150"/>
      <c r="D64" s="150"/>
      <c r="E64" s="150" t="s">
        <v>397</v>
      </c>
      <c r="F64" s="150"/>
      <c r="G64" s="150"/>
      <c r="H64" s="150" t="s">
        <v>392</v>
      </c>
      <c r="I64" s="150"/>
      <c r="J64" s="150"/>
      <c r="K64" s="164"/>
      <c r="L64" s="150"/>
      <c r="M64" s="165"/>
      <c r="N64" s="165"/>
    </row>
    <row r="65" spans="1:14">
      <c r="A65" s="160">
        <v>61</v>
      </c>
      <c r="B65" s="150"/>
      <c r="C65" s="150"/>
      <c r="D65" s="150"/>
      <c r="E65" s="150" t="s">
        <v>398</v>
      </c>
      <c r="F65" s="150"/>
      <c r="G65" s="150"/>
      <c r="H65" s="150" t="s">
        <v>392</v>
      </c>
      <c r="I65" s="150"/>
      <c r="J65" s="150"/>
      <c r="K65" s="164"/>
      <c r="L65" s="150"/>
      <c r="M65" s="165"/>
      <c r="N65" s="165"/>
    </row>
    <row r="66" spans="1:14">
      <c r="A66" s="160">
        <v>62</v>
      </c>
      <c r="B66" s="150"/>
      <c r="C66" s="150"/>
      <c r="D66" s="150"/>
      <c r="E66" s="150" t="s">
        <v>360</v>
      </c>
      <c r="F66" s="150"/>
      <c r="G66" s="150"/>
      <c r="H66" s="150" t="s">
        <v>392</v>
      </c>
      <c r="I66" s="150"/>
      <c r="J66" s="150"/>
      <c r="K66" s="164"/>
      <c r="L66" s="150"/>
      <c r="M66" s="165"/>
      <c r="N66" s="165"/>
    </row>
    <row r="67" spans="1:14">
      <c r="A67" s="160">
        <v>63</v>
      </c>
      <c r="B67" s="150"/>
      <c r="C67" s="150"/>
      <c r="D67" s="150"/>
      <c r="E67" s="150" t="s">
        <v>369</v>
      </c>
      <c r="F67" s="150"/>
      <c r="G67" s="150"/>
      <c r="H67" s="150" t="s">
        <v>392</v>
      </c>
      <c r="I67" s="150"/>
      <c r="J67" s="150"/>
      <c r="K67" s="164"/>
      <c r="L67" s="150"/>
      <c r="M67" s="165"/>
      <c r="N67" s="165"/>
    </row>
    <row r="68" spans="1:14">
      <c r="A68" s="160">
        <v>64</v>
      </c>
      <c r="B68" s="150"/>
      <c r="C68" s="150"/>
      <c r="D68" s="150"/>
      <c r="E68" s="150" t="s">
        <v>399</v>
      </c>
      <c r="F68" s="150"/>
      <c r="G68" s="150"/>
      <c r="H68" s="150" t="s">
        <v>392</v>
      </c>
      <c r="I68" s="150"/>
      <c r="J68" s="150"/>
      <c r="K68" s="164"/>
      <c r="L68" s="150"/>
      <c r="M68" s="165"/>
      <c r="N68" s="165"/>
    </row>
    <row r="69" spans="1:14">
      <c r="A69" s="160">
        <v>65</v>
      </c>
      <c r="B69" s="150"/>
      <c r="C69" s="150"/>
      <c r="D69" s="150"/>
      <c r="E69" s="150" t="s">
        <v>400</v>
      </c>
      <c r="F69" s="150"/>
      <c r="G69" s="150"/>
      <c r="H69" s="150" t="s">
        <v>392</v>
      </c>
      <c r="I69" s="150"/>
      <c r="J69" s="150"/>
      <c r="K69" s="164"/>
      <c r="L69" s="150"/>
      <c r="M69" s="165"/>
      <c r="N69" s="165"/>
    </row>
    <row r="70" spans="1:14">
      <c r="A70" s="160">
        <v>66</v>
      </c>
      <c r="B70" s="150"/>
      <c r="C70" s="150"/>
      <c r="D70" s="150"/>
      <c r="E70" s="150" t="s">
        <v>372</v>
      </c>
      <c r="F70" s="150"/>
      <c r="G70" s="150"/>
      <c r="H70" s="150" t="s">
        <v>401</v>
      </c>
      <c r="I70" s="150"/>
      <c r="J70" s="150"/>
      <c r="K70" s="164"/>
      <c r="L70" s="150"/>
      <c r="M70" s="165"/>
      <c r="N70" s="165"/>
    </row>
    <row r="71" spans="1:14">
      <c r="A71" s="160">
        <v>67</v>
      </c>
      <c r="B71" s="150"/>
      <c r="C71" s="150"/>
      <c r="D71" s="150"/>
      <c r="E71" s="150" t="s">
        <v>393</v>
      </c>
      <c r="F71" s="150"/>
      <c r="G71" s="150"/>
      <c r="H71" s="150" t="s">
        <v>401</v>
      </c>
      <c r="I71" s="150"/>
      <c r="J71" s="150"/>
      <c r="K71" s="164"/>
      <c r="L71" s="150"/>
      <c r="M71" s="165"/>
      <c r="N71" s="165"/>
    </row>
    <row r="72" spans="1:14">
      <c r="A72" s="160">
        <v>68</v>
      </c>
      <c r="B72" s="150"/>
      <c r="C72" s="150"/>
      <c r="D72" s="150"/>
      <c r="E72" s="150" t="s">
        <v>394</v>
      </c>
      <c r="F72" s="150"/>
      <c r="G72" s="150"/>
      <c r="H72" s="150" t="s">
        <v>401</v>
      </c>
      <c r="I72" s="150"/>
      <c r="J72" s="150"/>
      <c r="K72" s="164"/>
      <c r="L72" s="150"/>
      <c r="M72" s="165"/>
      <c r="N72" s="165"/>
    </row>
    <row r="73" spans="1:14">
      <c r="A73" s="160">
        <v>69</v>
      </c>
      <c r="B73" s="150"/>
      <c r="C73" s="150"/>
      <c r="D73" s="150"/>
      <c r="E73" s="150" t="s">
        <v>395</v>
      </c>
      <c r="F73" s="150"/>
      <c r="G73" s="150"/>
      <c r="H73" s="150" t="s">
        <v>401</v>
      </c>
      <c r="I73" s="150"/>
      <c r="J73" s="150"/>
      <c r="K73" s="164"/>
      <c r="L73" s="150"/>
      <c r="M73" s="165"/>
      <c r="N73" s="165"/>
    </row>
    <row r="74" spans="1:14">
      <c r="A74" s="160">
        <v>70</v>
      </c>
      <c r="B74" s="150"/>
      <c r="C74" s="150"/>
      <c r="D74" s="150"/>
      <c r="E74" s="150"/>
      <c r="F74" s="150" t="s">
        <v>402</v>
      </c>
      <c r="G74" s="150"/>
      <c r="H74" s="150"/>
      <c r="I74" s="150"/>
      <c r="J74" s="150"/>
      <c r="K74" s="166"/>
      <c r="L74" s="150"/>
      <c r="M74" s="165"/>
      <c r="N74" s="165"/>
    </row>
    <row r="75" spans="1:14">
      <c r="A75" s="167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</row>
    <row r="76" spans="1:14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</row>
    <row r="77" spans="1:14" ht="13">
      <c r="A77" s="167"/>
      <c r="B77" s="167"/>
      <c r="C77" s="174" t="s">
        <v>192</v>
      </c>
      <c r="D77" s="168"/>
      <c r="E77" s="168"/>
      <c r="F77" s="169"/>
      <c r="G77" s="167"/>
      <c r="H77" s="167"/>
      <c r="I77" s="167"/>
      <c r="J77" s="167"/>
      <c r="K77" s="167"/>
      <c r="L77" s="167"/>
      <c r="M77" s="167"/>
      <c r="N77" s="167"/>
    </row>
    <row r="78" spans="1:14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</row>
    <row r="79" spans="1:14" ht="13">
      <c r="A79" s="160">
        <v>45</v>
      </c>
      <c r="B79" s="150"/>
      <c r="C79" s="150" t="s">
        <v>382</v>
      </c>
      <c r="D79" s="157" t="s">
        <v>403</v>
      </c>
      <c r="E79" s="157"/>
      <c r="F79" s="170"/>
      <c r="G79" s="167"/>
      <c r="H79" s="167"/>
      <c r="I79" s="167"/>
      <c r="J79" s="167"/>
      <c r="K79" s="167"/>
      <c r="L79" s="167"/>
      <c r="M79" s="167"/>
      <c r="N79" s="167"/>
    </row>
    <row r="80" spans="1:14" ht="13">
      <c r="A80" s="160">
        <v>46</v>
      </c>
      <c r="B80" s="150"/>
      <c r="C80" s="150" t="s">
        <v>384</v>
      </c>
      <c r="D80" s="171" t="s">
        <v>385</v>
      </c>
      <c r="E80" s="171"/>
      <c r="F80" s="172"/>
      <c r="G80" s="167"/>
      <c r="H80" s="167"/>
      <c r="I80" s="167"/>
      <c r="J80" s="167"/>
      <c r="K80" s="167"/>
      <c r="L80" s="167"/>
      <c r="M80" s="167"/>
      <c r="N80" s="167"/>
    </row>
    <row r="81" spans="1:14" ht="13">
      <c r="A81" s="160">
        <v>47</v>
      </c>
      <c r="B81" s="150"/>
      <c r="C81" s="150" t="s">
        <v>386</v>
      </c>
      <c r="D81" s="157" t="s">
        <v>404</v>
      </c>
      <c r="E81" s="157"/>
      <c r="F81" s="170"/>
      <c r="G81" s="167"/>
      <c r="H81" s="167"/>
      <c r="I81" s="167"/>
      <c r="J81" s="167"/>
      <c r="K81" s="167"/>
      <c r="L81" s="167"/>
      <c r="M81" s="167"/>
      <c r="N81" s="167"/>
    </row>
    <row r="82" spans="1:14">
      <c r="A82" s="167"/>
      <c r="B82" s="167"/>
      <c r="C82" s="167"/>
      <c r="D82" s="170"/>
      <c r="E82" s="170"/>
      <c r="F82" s="170"/>
      <c r="G82" s="167"/>
      <c r="H82" s="167"/>
      <c r="I82" s="167"/>
      <c r="J82" s="167"/>
      <c r="K82" s="167"/>
      <c r="L82" s="167"/>
      <c r="M82" s="167"/>
      <c r="N82" s="167"/>
    </row>
    <row r="83" spans="1:14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</row>
    <row r="84" spans="1:14">
      <c r="A84" s="167"/>
      <c r="B84" s="172" t="s">
        <v>405</v>
      </c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67"/>
      <c r="N84" s="167"/>
    </row>
    <row r="85" spans="1:14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</row>
  </sheetData>
  <pageMargins left="0.7" right="0.7" top="0.75" bottom="0.75" header="0.3" footer="0.3"/>
  <pageSetup scale="60" orientation="portrait" verticalDpi="0" r:id="rId1"/>
  <headerFooter>
    <oddHeader>&amp;C&amp;"Arial MT,Bold"&amp;10ACTUAL SERVICE YEAR ATRR
BLACK HILLS POWER, INC.
SUPPORTING SCHEDULES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118"/>
  <sheetViews>
    <sheetView zoomScaleNormal="100" workbookViewId="0">
      <selection activeCell="A3" sqref="A3:D3"/>
    </sheetView>
  </sheetViews>
  <sheetFormatPr defaultColWidth="7.07421875" defaultRowHeight="12.5"/>
  <cols>
    <col min="1" max="1" width="5.53515625" style="1" customWidth="1"/>
    <col min="2" max="2" width="35.53515625" style="1" customWidth="1"/>
    <col min="3" max="3" width="14.765625" style="1" customWidth="1"/>
    <col min="4" max="4" width="11.07421875" style="2" customWidth="1"/>
    <col min="5" max="16384" width="7.07421875" style="1"/>
  </cols>
  <sheetData>
    <row r="2" spans="1:6" ht="13">
      <c r="F2" s="3"/>
    </row>
    <row r="3" spans="1:6" ht="13">
      <c r="A3" s="177" t="s">
        <v>0</v>
      </c>
      <c r="B3" s="177"/>
      <c r="C3" s="177"/>
      <c r="D3" s="177"/>
      <c r="F3" s="4"/>
    </row>
    <row r="4" spans="1:6" ht="13">
      <c r="A4" s="177" t="s">
        <v>1</v>
      </c>
      <c r="B4" s="177"/>
      <c r="C4" s="177"/>
      <c r="D4" s="177"/>
    </row>
    <row r="5" spans="1:6" s="5" customFormat="1" ht="13">
      <c r="A5" s="177" t="s">
        <v>2</v>
      </c>
      <c r="B5" s="177"/>
      <c r="C5" s="177"/>
      <c r="D5" s="177"/>
    </row>
    <row r="6" spans="1:6">
      <c r="B6" s="178"/>
      <c r="C6" s="179"/>
      <c r="D6" s="179"/>
    </row>
    <row r="7" spans="1:6">
      <c r="A7" s="6" t="s">
        <v>3</v>
      </c>
      <c r="C7" s="7" t="s">
        <v>4</v>
      </c>
      <c r="D7" s="8"/>
    </row>
    <row r="8" spans="1:6">
      <c r="A8" s="9" t="s">
        <v>5</v>
      </c>
      <c r="C8" s="10" t="s">
        <v>6</v>
      </c>
      <c r="D8" s="11" t="s">
        <v>7</v>
      </c>
    </row>
    <row r="9" spans="1:6">
      <c r="A9" s="12">
        <v>1</v>
      </c>
      <c r="B9" s="5" t="s">
        <v>8</v>
      </c>
      <c r="C9" s="1" t="s">
        <v>9</v>
      </c>
      <c r="D9" s="13">
        <v>118957</v>
      </c>
    </row>
    <row r="10" spans="1:6">
      <c r="A10" s="12">
        <v>2</v>
      </c>
      <c r="B10" s="1" t="s">
        <v>10</v>
      </c>
      <c r="C10" s="1" t="s">
        <v>21</v>
      </c>
      <c r="D10" s="13">
        <f>89746+280052</f>
        <v>369798</v>
      </c>
    </row>
    <row r="11" spans="1:6">
      <c r="A11" s="12">
        <v>3</v>
      </c>
      <c r="B11" s="1" t="s">
        <v>11</v>
      </c>
      <c r="C11" s="1" t="s">
        <v>12</v>
      </c>
      <c r="D11" s="13">
        <v>312738</v>
      </c>
    </row>
    <row r="12" spans="1:6" ht="14.5">
      <c r="A12" s="12">
        <v>4</v>
      </c>
      <c r="B12" s="1" t="s">
        <v>13</v>
      </c>
      <c r="C12" s="14" t="s">
        <v>57</v>
      </c>
      <c r="D12" s="15">
        <v>0</v>
      </c>
    </row>
    <row r="13" spans="1:6" ht="13" thickBot="1">
      <c r="A13" s="12">
        <v>5</v>
      </c>
      <c r="B13" s="16" t="s">
        <v>14</v>
      </c>
      <c r="D13" s="17">
        <f>SUM(D9:D12)</f>
        <v>801493</v>
      </c>
    </row>
    <row r="14" spans="1:6" ht="13" thickTop="1">
      <c r="A14" s="12">
        <v>6</v>
      </c>
    </row>
    <row r="15" spans="1:6">
      <c r="A15" s="12">
        <v>7</v>
      </c>
    </row>
    <row r="16" spans="1:6" ht="13">
      <c r="A16" s="12">
        <v>8</v>
      </c>
      <c r="B16" s="18" t="s">
        <v>15</v>
      </c>
      <c r="D16" s="13"/>
    </row>
    <row r="17" spans="1:7">
      <c r="A17" s="12">
        <v>9</v>
      </c>
      <c r="D17" s="13"/>
    </row>
    <row r="18" spans="1:7">
      <c r="A18" s="12">
        <v>10</v>
      </c>
      <c r="B18" s="1" t="s">
        <v>16</v>
      </c>
      <c r="C18" s="14"/>
      <c r="D18" s="15"/>
    </row>
    <row r="19" spans="1:7" ht="12.75" customHeight="1">
      <c r="A19" s="12">
        <v>11</v>
      </c>
      <c r="C19" s="14"/>
      <c r="D19" s="15"/>
    </row>
    <row r="20" spans="1:7">
      <c r="A20" s="12">
        <v>12</v>
      </c>
      <c r="C20" s="14"/>
      <c r="D20" s="15"/>
    </row>
    <row r="21" spans="1:7">
      <c r="A21" s="12">
        <v>13</v>
      </c>
      <c r="C21" s="19"/>
      <c r="D21" s="20"/>
    </row>
    <row r="22" spans="1:7" ht="16.5" customHeight="1">
      <c r="A22" s="12">
        <v>14</v>
      </c>
      <c r="B22" s="1" t="s">
        <v>17</v>
      </c>
      <c r="C22" s="21"/>
      <c r="D22" s="22">
        <f>SUM(D18:D21)</f>
        <v>0</v>
      </c>
    </row>
    <row r="23" spans="1:7">
      <c r="A23" s="12">
        <v>15</v>
      </c>
      <c r="B23" s="19"/>
      <c r="C23" s="19"/>
      <c r="D23" s="15"/>
      <c r="E23" s="19"/>
      <c r="F23" s="19"/>
      <c r="G23" s="19"/>
    </row>
    <row r="24" spans="1:7" ht="13" thickBot="1">
      <c r="A24" s="12">
        <v>16</v>
      </c>
      <c r="B24" s="5" t="s">
        <v>18</v>
      </c>
      <c r="D24" s="17">
        <f>+D22/3</f>
        <v>0</v>
      </c>
      <c r="E24" s="19"/>
      <c r="F24" s="19"/>
      <c r="G24" s="19"/>
    </row>
    <row r="25" spans="1:7" ht="13" thickTop="1">
      <c r="A25" s="12">
        <v>17</v>
      </c>
      <c r="B25" s="5"/>
      <c r="D25" s="52"/>
      <c r="E25" s="19"/>
      <c r="F25" s="19"/>
      <c r="G25" s="19"/>
    </row>
    <row r="26" spans="1:7">
      <c r="A26" s="12">
        <v>18</v>
      </c>
      <c r="B26" s="5"/>
      <c r="D26" s="52"/>
      <c r="E26" s="19"/>
      <c r="F26" s="19"/>
      <c r="G26" s="19"/>
    </row>
    <row r="27" spans="1:7" ht="13">
      <c r="A27" s="12">
        <v>19</v>
      </c>
      <c r="B27" s="18" t="s">
        <v>52</v>
      </c>
      <c r="D27" s="52"/>
      <c r="E27" s="19"/>
      <c r="F27" s="19"/>
      <c r="G27" s="19"/>
    </row>
    <row r="28" spans="1:7" ht="14.5">
      <c r="A28" s="12">
        <v>20</v>
      </c>
      <c r="B28" s="1" t="s">
        <v>55</v>
      </c>
      <c r="C28" s="14" t="s">
        <v>58</v>
      </c>
      <c r="D28" s="13">
        <v>190623</v>
      </c>
      <c r="E28" s="19"/>
      <c r="F28" s="19"/>
      <c r="G28" s="19"/>
    </row>
    <row r="29" spans="1:7" ht="14.5">
      <c r="A29" s="12">
        <v>21</v>
      </c>
      <c r="B29" s="1" t="s">
        <v>56</v>
      </c>
      <c r="C29" s="14" t="s">
        <v>58</v>
      </c>
      <c r="D29" s="13">
        <v>5676</v>
      </c>
      <c r="E29" s="19"/>
      <c r="F29" s="19"/>
      <c r="G29" s="19"/>
    </row>
    <row r="30" spans="1:7" ht="13" thickBot="1">
      <c r="A30" s="12">
        <v>22</v>
      </c>
      <c r="B30" s="5" t="s">
        <v>52</v>
      </c>
      <c r="D30" s="17">
        <f>SUM(D28:D29)</f>
        <v>196299</v>
      </c>
      <c r="E30" s="19"/>
      <c r="F30" s="19"/>
      <c r="G30" s="19"/>
    </row>
    <row r="31" spans="1:7" ht="13" thickTop="1">
      <c r="A31" s="12"/>
      <c r="B31" s="5"/>
      <c r="D31" s="52"/>
      <c r="E31" s="19"/>
      <c r="F31" s="19"/>
      <c r="G31" s="19"/>
    </row>
    <row r="32" spans="1:7">
      <c r="A32" s="12"/>
      <c r="B32" s="5" t="s">
        <v>54</v>
      </c>
      <c r="D32" s="52"/>
      <c r="E32" s="19"/>
      <c r="F32" s="19"/>
      <c r="G32" s="19"/>
    </row>
    <row r="33" spans="2:4">
      <c r="B33" s="1" t="s">
        <v>59</v>
      </c>
    </row>
    <row r="34" spans="2:4">
      <c r="B34" s="5" t="s">
        <v>19</v>
      </c>
      <c r="D34" s="1"/>
    </row>
    <row r="35" spans="2:4">
      <c r="B35" s="1" t="s">
        <v>60</v>
      </c>
    </row>
    <row r="36" spans="2:4">
      <c r="B36" s="5" t="s">
        <v>61</v>
      </c>
    </row>
    <row r="117" spans="7:8">
      <c r="G117" s="1" t="s">
        <v>20</v>
      </c>
      <c r="H117" s="1">
        <f>+J186</f>
        <v>0</v>
      </c>
    </row>
    <row r="118" spans="7:8">
      <c r="H118" s="1">
        <f>+H117</f>
        <v>0</v>
      </c>
    </row>
  </sheetData>
  <mergeCells count="4">
    <mergeCell ref="A3:D3"/>
    <mergeCell ref="A4:D4"/>
    <mergeCell ref="A5:D5"/>
    <mergeCell ref="B6:D6"/>
  </mergeCells>
  <printOptions horizontalCentered="1"/>
  <pageMargins left="0.75" right="0.75" top="1" bottom="1" header="0.5" footer="0.5"/>
  <pageSetup orientation="portrait" r:id="rId1"/>
  <headerFooter alignWithMargins="0">
    <oddHeader>&amp;C&amp;"Arial MT,Bold"&amp;10ACTUAL SERVICE YEAR ATRR&amp;"Arial MT,Regular"&amp;12
&amp;"Arial MT,Bold"&amp;10BLACK HILLS POWER, INC.
SUPPORTING SCHEDULES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115"/>
  <sheetViews>
    <sheetView zoomScaleNormal="100" workbookViewId="0">
      <selection activeCell="C8" sqref="C8"/>
    </sheetView>
  </sheetViews>
  <sheetFormatPr defaultColWidth="7.07421875" defaultRowHeight="12.5"/>
  <cols>
    <col min="1" max="1" width="4.3046875" style="5" customWidth="1"/>
    <col min="2" max="2" width="8.23046875" style="5" customWidth="1"/>
    <col min="3" max="3" width="34.07421875" style="5" customWidth="1"/>
    <col min="4" max="4" width="1.69140625" style="50" customWidth="1"/>
    <col min="5" max="5" width="11.69140625" style="5" bestFit="1" customWidth="1"/>
    <col min="6" max="6" width="1.84375" style="5" customWidth="1"/>
    <col min="7" max="7" width="10.765625" style="5" bestFit="1" customWidth="1"/>
    <col min="8" max="16384" width="7.07421875" style="5"/>
  </cols>
  <sheetData>
    <row r="2" spans="1:7" ht="13">
      <c r="B2" s="180"/>
      <c r="C2" s="177"/>
      <c r="D2" s="177"/>
    </row>
    <row r="3" spans="1:7" ht="13">
      <c r="A3" s="177" t="s">
        <v>22</v>
      </c>
      <c r="B3" s="177"/>
      <c r="C3" s="177"/>
      <c r="D3" s="177"/>
      <c r="E3" s="177"/>
      <c r="F3" s="177"/>
      <c r="G3" s="177"/>
    </row>
    <row r="4" spans="1:7" ht="13">
      <c r="A4" s="177" t="s">
        <v>51</v>
      </c>
      <c r="B4" s="177"/>
      <c r="C4" s="177"/>
      <c r="D4" s="177"/>
      <c r="E4" s="177"/>
      <c r="F4" s="177"/>
      <c r="G4" s="177"/>
    </row>
    <row r="5" spans="1:7" ht="13">
      <c r="A5" s="177" t="s">
        <v>2</v>
      </c>
      <c r="B5" s="177"/>
      <c r="C5" s="177"/>
      <c r="D5" s="177"/>
      <c r="E5" s="177"/>
      <c r="F5" s="177"/>
      <c r="G5" s="177"/>
    </row>
    <row r="6" spans="1:7" ht="13">
      <c r="B6" s="23"/>
      <c r="C6" s="24"/>
      <c r="D6" s="24"/>
    </row>
    <row r="7" spans="1:7">
      <c r="B7" s="178"/>
      <c r="C7" s="178"/>
      <c r="D7" s="178"/>
    </row>
    <row r="8" spans="1:7">
      <c r="A8" s="6" t="s">
        <v>3</v>
      </c>
      <c r="D8" s="25"/>
      <c r="E8" s="25"/>
    </row>
    <row r="9" spans="1:7" ht="13">
      <c r="A9" s="6" t="s">
        <v>5</v>
      </c>
      <c r="D9" s="26"/>
      <c r="E9" s="7" t="s">
        <v>23</v>
      </c>
      <c r="F9" s="7"/>
      <c r="G9" s="7" t="s">
        <v>24</v>
      </c>
    </row>
    <row r="10" spans="1:7">
      <c r="A10" s="27"/>
      <c r="B10" s="28"/>
      <c r="C10" s="28"/>
      <c r="D10" s="28"/>
      <c r="E10" s="28"/>
      <c r="F10" s="28"/>
      <c r="G10" s="29" t="s">
        <v>25</v>
      </c>
    </row>
    <row r="11" spans="1:7">
      <c r="B11" s="30" t="s">
        <v>26</v>
      </c>
      <c r="C11" s="30" t="s">
        <v>27</v>
      </c>
      <c r="D11" s="28"/>
      <c r="E11" s="30" t="s">
        <v>28</v>
      </c>
      <c r="F11" s="28"/>
      <c r="G11" s="30" t="s">
        <v>29</v>
      </c>
    </row>
    <row r="12" spans="1:7">
      <c r="A12" s="6">
        <v>1</v>
      </c>
      <c r="B12" s="29">
        <v>354</v>
      </c>
      <c r="C12" s="28" t="s">
        <v>30</v>
      </c>
      <c r="D12" s="28"/>
      <c r="E12" s="31">
        <v>466725</v>
      </c>
      <c r="F12" s="32"/>
      <c r="G12" s="32"/>
    </row>
    <row r="13" spans="1:7" ht="12.75" customHeight="1">
      <c r="A13" s="6">
        <v>2</v>
      </c>
      <c r="B13" s="29">
        <v>355</v>
      </c>
      <c r="C13" s="28" t="s">
        <v>31</v>
      </c>
      <c r="D13" s="28"/>
      <c r="E13" s="31">
        <v>27340867</v>
      </c>
      <c r="F13" s="32"/>
      <c r="G13" s="32"/>
    </row>
    <row r="14" spans="1:7">
      <c r="A14" s="6">
        <v>3</v>
      </c>
      <c r="B14" s="29">
        <v>356</v>
      </c>
      <c r="C14" s="28" t="s">
        <v>32</v>
      </c>
      <c r="D14" s="28"/>
      <c r="E14" s="31">
        <v>28847465</v>
      </c>
      <c r="F14" s="32"/>
      <c r="G14" s="32"/>
    </row>
    <row r="15" spans="1:7">
      <c r="A15" s="6">
        <v>4</v>
      </c>
      <c r="B15" s="29">
        <v>359</v>
      </c>
      <c r="C15" s="28" t="s">
        <v>33</v>
      </c>
      <c r="D15" s="28"/>
      <c r="E15" s="31">
        <v>6920</v>
      </c>
      <c r="F15" s="32"/>
      <c r="G15" s="32"/>
    </row>
    <row r="16" spans="1:7">
      <c r="A16" s="6">
        <v>5</v>
      </c>
      <c r="B16" s="28"/>
      <c r="C16" s="33" t="s">
        <v>34</v>
      </c>
      <c r="D16" s="28"/>
      <c r="E16" s="34">
        <f>SUM(E12:E15)</f>
        <v>56661977</v>
      </c>
      <c r="F16" s="32"/>
      <c r="G16" s="35">
        <v>18598505</v>
      </c>
    </row>
    <row r="17" spans="1:7">
      <c r="A17" s="6">
        <v>6</v>
      </c>
      <c r="B17" s="28"/>
      <c r="C17" s="33"/>
      <c r="D17" s="28"/>
      <c r="E17" s="36"/>
      <c r="F17" s="32"/>
      <c r="G17" s="36"/>
    </row>
    <row r="18" spans="1:7">
      <c r="A18" s="6">
        <v>7</v>
      </c>
      <c r="B18" s="29">
        <v>353</v>
      </c>
      <c r="C18" s="37" t="s">
        <v>35</v>
      </c>
      <c r="D18" s="38"/>
      <c r="E18" s="31">
        <v>27977958</v>
      </c>
      <c r="F18" s="31"/>
      <c r="G18" s="31">
        <v>8726232</v>
      </c>
    </row>
    <row r="19" spans="1:7">
      <c r="A19" s="6">
        <v>9</v>
      </c>
      <c r="B19" s="29">
        <v>352</v>
      </c>
      <c r="C19" s="37" t="s">
        <v>36</v>
      </c>
      <c r="D19" s="38"/>
      <c r="E19" s="31">
        <v>719204</v>
      </c>
      <c r="F19" s="31"/>
      <c r="G19" s="31">
        <v>384659</v>
      </c>
    </row>
    <row r="20" spans="1:7">
      <c r="A20" s="6">
        <v>10</v>
      </c>
      <c r="B20" s="28"/>
      <c r="C20" s="28" t="s">
        <v>37</v>
      </c>
      <c r="D20" s="28"/>
      <c r="E20" s="34">
        <f>SUM(E16:E19)</f>
        <v>85359139</v>
      </c>
      <c r="F20" s="32"/>
      <c r="G20" s="34">
        <f>SUM(G16:G19)</f>
        <v>27709396</v>
      </c>
    </row>
    <row r="21" spans="1:7">
      <c r="A21" s="6">
        <v>11</v>
      </c>
      <c r="B21" s="28"/>
      <c r="C21" s="28"/>
      <c r="D21" s="28"/>
      <c r="E21" s="32"/>
      <c r="F21" s="32"/>
      <c r="G21" s="32"/>
    </row>
    <row r="22" spans="1:7">
      <c r="A22" s="6">
        <v>12</v>
      </c>
      <c r="B22" s="39">
        <v>350</v>
      </c>
      <c r="C22" s="33" t="s">
        <v>38</v>
      </c>
      <c r="D22" s="28"/>
      <c r="E22" s="31">
        <v>4888982</v>
      </c>
      <c r="F22" s="32"/>
      <c r="G22" s="32"/>
    </row>
    <row r="23" spans="1:7">
      <c r="A23" s="6">
        <v>13</v>
      </c>
      <c r="B23" s="29">
        <v>350</v>
      </c>
      <c r="C23" s="37" t="s">
        <v>39</v>
      </c>
      <c r="D23" s="38"/>
      <c r="E23" s="40">
        <v>236020</v>
      </c>
      <c r="F23" s="38"/>
      <c r="G23" s="38"/>
    </row>
    <row r="24" spans="1:7">
      <c r="A24" s="6">
        <v>14</v>
      </c>
      <c r="B24" s="28"/>
      <c r="C24" s="28"/>
      <c r="D24" s="28"/>
      <c r="E24" s="38"/>
      <c r="F24" s="38"/>
      <c r="G24" s="38"/>
    </row>
    <row r="25" spans="1:7" ht="13">
      <c r="A25" s="6">
        <v>15</v>
      </c>
      <c r="B25" s="28"/>
      <c r="C25" s="28" t="s">
        <v>40</v>
      </c>
      <c r="D25" s="41"/>
      <c r="E25" s="32">
        <f>E20+E22+E23</f>
        <v>90484141</v>
      </c>
      <c r="F25" s="38"/>
      <c r="G25" s="32">
        <f>G20+G22+G23</f>
        <v>27709396</v>
      </c>
    </row>
    <row r="26" spans="1:7">
      <c r="A26" s="6">
        <v>16</v>
      </c>
      <c r="B26" s="28"/>
      <c r="C26" s="28"/>
      <c r="D26" s="28"/>
      <c r="E26" s="32"/>
      <c r="F26" s="32"/>
      <c r="G26" s="32"/>
    </row>
    <row r="27" spans="1:7">
      <c r="A27" s="6">
        <v>17</v>
      </c>
      <c r="B27" s="29">
        <v>352</v>
      </c>
      <c r="C27" s="28" t="s">
        <v>41</v>
      </c>
      <c r="D27" s="28"/>
      <c r="E27" s="31">
        <v>29047</v>
      </c>
      <c r="F27" s="32"/>
      <c r="G27" s="32"/>
    </row>
    <row r="28" spans="1:7">
      <c r="A28" s="6">
        <v>18</v>
      </c>
      <c r="B28" s="29">
        <v>353</v>
      </c>
      <c r="C28" s="28" t="s">
        <v>41</v>
      </c>
      <c r="D28" s="28"/>
      <c r="E28" s="31">
        <v>1101001</v>
      </c>
      <c r="F28" s="32"/>
      <c r="G28" s="32"/>
    </row>
    <row r="29" spans="1:7">
      <c r="A29" s="6">
        <v>19</v>
      </c>
      <c r="B29" s="29">
        <v>355</v>
      </c>
      <c r="C29" s="28" t="s">
        <v>41</v>
      </c>
      <c r="D29" s="28"/>
      <c r="E29" s="31">
        <v>257365</v>
      </c>
      <c r="F29" s="32"/>
      <c r="G29" s="32"/>
    </row>
    <row r="30" spans="1:7">
      <c r="A30" s="6">
        <v>20</v>
      </c>
      <c r="B30" s="29">
        <v>356</v>
      </c>
      <c r="C30" s="28" t="s">
        <v>41</v>
      </c>
      <c r="D30" s="28"/>
      <c r="E30" s="31">
        <v>207252</v>
      </c>
      <c r="F30" s="32"/>
      <c r="G30" s="32"/>
    </row>
    <row r="31" spans="1:7">
      <c r="A31" s="6">
        <v>21</v>
      </c>
      <c r="B31" s="28"/>
      <c r="C31" s="33" t="s">
        <v>42</v>
      </c>
      <c r="D31" s="28"/>
      <c r="E31" s="34">
        <f>SUM(E27:E30)</f>
        <v>1594665</v>
      </c>
      <c r="F31" s="32"/>
      <c r="G31" s="35">
        <v>503913</v>
      </c>
    </row>
    <row r="32" spans="1:7">
      <c r="A32" s="6">
        <v>22</v>
      </c>
      <c r="B32" s="28"/>
      <c r="C32" s="33"/>
      <c r="D32" s="28"/>
      <c r="E32" s="36"/>
      <c r="F32" s="32"/>
      <c r="G32" s="36"/>
    </row>
    <row r="33" spans="1:7" ht="13">
      <c r="A33" s="6">
        <v>23</v>
      </c>
      <c r="B33" s="41" t="s">
        <v>43</v>
      </c>
      <c r="C33" s="33"/>
      <c r="D33" s="28"/>
      <c r="E33" s="42">
        <f>+E31+E25</f>
        <v>92078806</v>
      </c>
      <c r="F33" s="32"/>
      <c r="G33" s="42">
        <f>+G31+G25</f>
        <v>28213309</v>
      </c>
    </row>
    <row r="34" spans="1:7" ht="13">
      <c r="A34" s="6">
        <v>24</v>
      </c>
      <c r="B34" s="41"/>
      <c r="C34" s="33"/>
      <c r="D34" s="28"/>
      <c r="E34" s="34"/>
      <c r="F34" s="32"/>
      <c r="G34" s="36"/>
    </row>
    <row r="35" spans="1:7">
      <c r="A35" s="6">
        <v>25</v>
      </c>
      <c r="B35" s="28" t="s">
        <v>44</v>
      </c>
      <c r="C35" s="33"/>
      <c r="D35" s="28"/>
      <c r="E35" s="43">
        <v>115948533</v>
      </c>
      <c r="F35" s="44"/>
      <c r="G35" s="43">
        <v>35073403</v>
      </c>
    </row>
    <row r="36" spans="1:7">
      <c r="A36" s="6">
        <v>26</v>
      </c>
      <c r="B36" s="28"/>
      <c r="C36" s="33"/>
      <c r="D36" s="28"/>
      <c r="E36" s="36"/>
      <c r="F36" s="32"/>
      <c r="G36" s="34"/>
    </row>
    <row r="37" spans="1:7" ht="13" thickBot="1">
      <c r="A37" s="6">
        <v>27</v>
      </c>
      <c r="B37" s="28"/>
      <c r="C37" s="28" t="s">
        <v>45</v>
      </c>
      <c r="D37" s="28"/>
      <c r="E37" s="51">
        <f>+E35-E33</f>
        <v>23869727</v>
      </c>
      <c r="F37" s="32"/>
      <c r="G37" s="51">
        <f>+G35-G33</f>
        <v>6860094</v>
      </c>
    </row>
    <row r="38" spans="1:7" ht="13" thickTop="1">
      <c r="A38" s="6">
        <v>28</v>
      </c>
      <c r="B38" s="28"/>
      <c r="C38" s="33"/>
      <c r="D38" s="28"/>
      <c r="E38" s="36"/>
      <c r="F38" s="32"/>
      <c r="G38" s="36"/>
    </row>
    <row r="39" spans="1:7">
      <c r="A39" s="6">
        <v>29</v>
      </c>
      <c r="B39" s="29">
        <v>362</v>
      </c>
      <c r="C39" s="28" t="s">
        <v>41</v>
      </c>
      <c r="D39" s="28"/>
      <c r="E39" s="45">
        <v>5421075</v>
      </c>
      <c r="F39" s="31"/>
      <c r="G39" s="45">
        <v>2259637</v>
      </c>
    </row>
    <row r="40" spans="1:7">
      <c r="A40" s="6">
        <v>30</v>
      </c>
      <c r="B40" s="29">
        <v>362</v>
      </c>
      <c r="C40" s="28" t="s">
        <v>46</v>
      </c>
      <c r="D40" s="28"/>
      <c r="E40" s="31">
        <v>4159274</v>
      </c>
      <c r="F40" s="31"/>
      <c r="G40" s="31">
        <v>746564</v>
      </c>
    </row>
    <row r="41" spans="1:7">
      <c r="A41" s="6">
        <v>31</v>
      </c>
      <c r="B41" s="28"/>
      <c r="C41" s="28"/>
      <c r="D41" s="28"/>
      <c r="E41" s="34"/>
      <c r="F41" s="32"/>
      <c r="G41" s="34"/>
    </row>
    <row r="42" spans="1:7" ht="13">
      <c r="A42" s="6">
        <v>32</v>
      </c>
      <c r="B42" s="41" t="s">
        <v>47</v>
      </c>
      <c r="C42" s="33"/>
      <c r="D42" s="28"/>
      <c r="E42" s="42">
        <f>SUM(E39:E41)</f>
        <v>9580349</v>
      </c>
      <c r="F42" s="32"/>
      <c r="G42" s="42">
        <f>SUM(G39:G41)</f>
        <v>3006201</v>
      </c>
    </row>
    <row r="43" spans="1:7" ht="13">
      <c r="A43" s="6">
        <v>33</v>
      </c>
      <c r="B43" s="41"/>
      <c r="C43" s="33"/>
      <c r="D43" s="28"/>
      <c r="E43" s="36"/>
      <c r="F43" s="32"/>
      <c r="G43" s="36"/>
    </row>
    <row r="44" spans="1:7">
      <c r="A44" s="6">
        <v>34</v>
      </c>
      <c r="B44" s="28" t="s">
        <v>48</v>
      </c>
      <c r="C44" s="33"/>
      <c r="D44" s="28"/>
      <c r="E44" s="46">
        <v>336651741</v>
      </c>
      <c r="F44" s="47"/>
      <c r="G44" s="46">
        <v>112236259</v>
      </c>
    </row>
    <row r="45" spans="1:7" ht="13" thickBot="1">
      <c r="A45" s="6">
        <v>35</v>
      </c>
      <c r="B45" s="28"/>
      <c r="C45" s="28" t="s">
        <v>49</v>
      </c>
      <c r="D45" s="28"/>
      <c r="E45" s="48">
        <f>+E44-E42</f>
        <v>327071392</v>
      </c>
      <c r="F45" s="32"/>
      <c r="G45" s="48">
        <f>+G44-G42</f>
        <v>109230058</v>
      </c>
    </row>
    <row r="46" spans="1:7" ht="13" thickTop="1">
      <c r="A46" s="6">
        <v>36</v>
      </c>
      <c r="B46" s="28"/>
      <c r="C46" s="33"/>
      <c r="D46" s="28"/>
      <c r="E46" s="36"/>
      <c r="F46" s="32"/>
      <c r="G46" s="36"/>
    </row>
    <row r="47" spans="1:7" ht="13.5" thickBot="1">
      <c r="A47" s="6">
        <v>37</v>
      </c>
      <c r="B47" s="28"/>
      <c r="C47" s="41" t="s">
        <v>50</v>
      </c>
      <c r="D47" s="28"/>
      <c r="E47" s="49">
        <f>+E42+E33</f>
        <v>101659155</v>
      </c>
      <c r="F47" s="32"/>
      <c r="G47" s="49">
        <f>+G42+G33</f>
        <v>31219510</v>
      </c>
    </row>
    <row r="48" spans="1:7" ht="13" thickTop="1"/>
    <row r="49" spans="2:2">
      <c r="B49" s="5" t="s">
        <v>62</v>
      </c>
    </row>
    <row r="50" spans="2:2">
      <c r="B50" s="53" t="s">
        <v>63</v>
      </c>
    </row>
    <row r="51" spans="2:2">
      <c r="B51" s="53" t="s">
        <v>65</v>
      </c>
    </row>
    <row r="52" spans="2:2">
      <c r="B52" s="53" t="s">
        <v>64</v>
      </c>
    </row>
    <row r="114" spans="6:6">
      <c r="F114" s="5">
        <f>+H183</f>
        <v>0</v>
      </c>
    </row>
    <row r="115" spans="6:6">
      <c r="F115" s="5">
        <f>+F114</f>
        <v>0</v>
      </c>
    </row>
  </sheetData>
  <mergeCells count="5">
    <mergeCell ref="B2:D2"/>
    <mergeCell ref="B7:D7"/>
    <mergeCell ref="A3:G3"/>
    <mergeCell ref="A4:G4"/>
    <mergeCell ref="A5:G5"/>
  </mergeCells>
  <printOptions horizontalCentered="1"/>
  <pageMargins left="0.5" right="0.25" top="1" bottom="1" header="0.5" footer="0.5"/>
  <pageSetup scale="98" orientation="portrait" r:id="rId1"/>
  <headerFooter alignWithMargins="0">
    <oddHeader>&amp;C&amp;"Arial MT,Bold"&amp;10ACTUAL SERVICE YEAR ATRR
BLACK HILLS POWER, INC.
SUPPORTING SCHEDULES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P27"/>
  <sheetViews>
    <sheetView workbookViewId="0">
      <selection activeCell="B30" sqref="B30"/>
    </sheetView>
  </sheetViews>
  <sheetFormatPr defaultColWidth="8.84375" defaultRowHeight="12.5"/>
  <cols>
    <col min="1" max="1" width="4.765625" style="54" customWidth="1"/>
    <col min="2" max="2" width="30.84375" style="54" customWidth="1"/>
    <col min="3" max="14" width="11.3046875" style="54" bestFit="1" customWidth="1"/>
    <col min="15" max="15" width="11.69140625" style="54" customWidth="1"/>
    <col min="16" max="16" width="19.84375" style="54" bestFit="1" customWidth="1"/>
    <col min="17" max="16384" width="8.84375" style="54"/>
  </cols>
  <sheetData>
    <row r="3" spans="1:16" ht="13">
      <c r="B3" s="177" t="s">
        <v>90</v>
      </c>
      <c r="C3" s="177"/>
      <c r="D3" s="177"/>
      <c r="E3" s="177"/>
    </row>
    <row r="4" spans="1:16" ht="13">
      <c r="B4" s="177" t="s">
        <v>91</v>
      </c>
      <c r="C4" s="177"/>
      <c r="D4" s="177"/>
      <c r="E4" s="177"/>
    </row>
    <row r="5" spans="1:16" ht="13">
      <c r="B5" s="177" t="s">
        <v>2</v>
      </c>
      <c r="C5" s="177"/>
      <c r="D5" s="177"/>
      <c r="E5" s="177"/>
    </row>
    <row r="6" spans="1:16" ht="13">
      <c r="B6" s="24"/>
      <c r="C6" s="24"/>
      <c r="D6" s="24"/>
      <c r="E6" s="24"/>
    </row>
    <row r="7" spans="1:16" ht="13">
      <c r="A7" s="6" t="s">
        <v>3</v>
      </c>
      <c r="B7" s="24"/>
      <c r="C7" s="7" t="s">
        <v>23</v>
      </c>
      <c r="D7" s="7" t="s">
        <v>24</v>
      </c>
      <c r="E7" s="7" t="s">
        <v>75</v>
      </c>
      <c r="F7" s="7" t="s">
        <v>76</v>
      </c>
      <c r="G7" s="7" t="s">
        <v>77</v>
      </c>
      <c r="H7" s="7" t="s">
        <v>78</v>
      </c>
      <c r="I7" s="7" t="s">
        <v>79</v>
      </c>
      <c r="J7" s="7" t="s">
        <v>79</v>
      </c>
      <c r="K7" s="7" t="s">
        <v>80</v>
      </c>
      <c r="L7" s="7" t="s">
        <v>81</v>
      </c>
      <c r="M7" s="7" t="s">
        <v>82</v>
      </c>
      <c r="N7" s="7" t="s">
        <v>83</v>
      </c>
      <c r="O7" s="7" t="s">
        <v>84</v>
      </c>
      <c r="P7" s="7" t="s">
        <v>85</v>
      </c>
    </row>
    <row r="8" spans="1:16" ht="13">
      <c r="A8" s="66" t="s">
        <v>5</v>
      </c>
      <c r="B8" s="54" t="s">
        <v>68</v>
      </c>
      <c r="C8" s="55">
        <v>41640</v>
      </c>
      <c r="D8" s="55">
        <v>41671</v>
      </c>
      <c r="E8" s="55">
        <v>41699</v>
      </c>
      <c r="F8" s="55">
        <v>41730</v>
      </c>
      <c r="G8" s="55">
        <v>41760</v>
      </c>
      <c r="H8" s="55">
        <v>41791</v>
      </c>
      <c r="I8" s="55">
        <v>41821</v>
      </c>
      <c r="J8" s="55">
        <v>41852</v>
      </c>
      <c r="K8" s="55">
        <v>41883</v>
      </c>
      <c r="L8" s="55">
        <v>41913</v>
      </c>
      <c r="M8" s="55">
        <v>41944</v>
      </c>
      <c r="N8" s="55">
        <v>41974</v>
      </c>
      <c r="O8" s="69" t="s">
        <v>70</v>
      </c>
      <c r="P8" s="54" t="s">
        <v>71</v>
      </c>
    </row>
    <row r="9" spans="1:16">
      <c r="A9" s="65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6">
      <c r="A10" s="6">
        <v>1</v>
      </c>
      <c r="B10" s="59" t="s">
        <v>87</v>
      </c>
      <c r="C10" s="60">
        <v>1426835.27</v>
      </c>
      <c r="D10" s="60">
        <v>1426659.27</v>
      </c>
      <c r="E10" s="60">
        <v>1426835.27</v>
      </c>
      <c r="F10" s="60">
        <v>1426776.6</v>
      </c>
      <c r="G10" s="60">
        <v>1426835.27</v>
      </c>
      <c r="H10" s="60">
        <v>1426776.6</v>
      </c>
      <c r="I10" s="60">
        <v>1426835.27</v>
      </c>
      <c r="J10" s="60">
        <v>1426835.27</v>
      </c>
      <c r="K10" s="60">
        <v>1426767.49</v>
      </c>
      <c r="L10" s="60">
        <v>1686235.27</v>
      </c>
      <c r="M10" s="60">
        <v>1686176.6</v>
      </c>
      <c r="N10" s="60">
        <v>1686235.27</v>
      </c>
      <c r="O10" s="60">
        <f>SUM(C10:N10)</f>
        <v>17899803.449999999</v>
      </c>
      <c r="P10" s="70" t="s">
        <v>72</v>
      </c>
    </row>
    <row r="11" spans="1:16">
      <c r="A11" s="6">
        <f>+A10+1</f>
        <v>2</v>
      </c>
      <c r="B11" s="59" t="s">
        <v>88</v>
      </c>
      <c r="C11" s="60">
        <v>16055.04</v>
      </c>
      <c r="D11" s="60">
        <v>16055.04</v>
      </c>
      <c r="E11" s="60">
        <v>16055.04</v>
      </c>
      <c r="F11" s="60">
        <v>16055.04</v>
      </c>
      <c r="G11" s="60">
        <v>16055.04</v>
      </c>
      <c r="H11" s="60">
        <v>16055.04</v>
      </c>
      <c r="I11" s="60">
        <v>16055.04</v>
      </c>
      <c r="J11" s="60">
        <v>16055.04</v>
      </c>
      <c r="K11" s="60">
        <v>16055.04</v>
      </c>
      <c r="L11" s="60">
        <v>16957.900000000001</v>
      </c>
      <c r="M11" s="60">
        <v>16962.330000000002</v>
      </c>
      <c r="N11" s="60">
        <v>16974.55</v>
      </c>
      <c r="O11" s="60">
        <f>SUM(C11:N11)</f>
        <v>195390.14</v>
      </c>
      <c r="P11" s="70" t="s">
        <v>73</v>
      </c>
    </row>
    <row r="12" spans="1:16">
      <c r="A12" s="6">
        <f t="shared" ref="A12:A22" si="0">+A11+1</f>
        <v>3</v>
      </c>
      <c r="B12" s="59" t="s">
        <v>89</v>
      </c>
      <c r="C12" s="60">
        <v>20302.240000000002</v>
      </c>
      <c r="D12" s="60">
        <v>20302.240000000002</v>
      </c>
      <c r="E12" s="60">
        <v>20302.240000000002</v>
      </c>
      <c r="F12" s="60">
        <v>20302.240000000002</v>
      </c>
      <c r="G12" s="60">
        <v>20302.240000000002</v>
      </c>
      <c r="H12" s="60">
        <v>20302.240000000002</v>
      </c>
      <c r="I12" s="60">
        <v>20302.240000000002</v>
      </c>
      <c r="J12" s="60">
        <v>20302.240000000002</v>
      </c>
      <c r="K12" s="60">
        <v>20302.240000000002</v>
      </c>
      <c r="L12" s="60">
        <v>23407.24</v>
      </c>
      <c r="M12" s="60">
        <v>23407.24</v>
      </c>
      <c r="N12" s="60">
        <v>23407.24</v>
      </c>
      <c r="O12" s="60">
        <f>SUM(C12:N12)</f>
        <v>252941.87999999998</v>
      </c>
      <c r="P12" s="70" t="s">
        <v>74</v>
      </c>
    </row>
    <row r="13" spans="1:16" ht="13">
      <c r="A13" s="6">
        <f t="shared" si="0"/>
        <v>4</v>
      </c>
      <c r="B13" s="67" t="s">
        <v>66</v>
      </c>
      <c r="C13" s="64">
        <f>SUM(C10:C12)</f>
        <v>1463192.55</v>
      </c>
      <c r="D13" s="64">
        <f t="shared" ref="D13:O13" si="1">SUM(D10:D12)</f>
        <v>1463016.55</v>
      </c>
      <c r="E13" s="64">
        <f t="shared" si="1"/>
        <v>1463192.55</v>
      </c>
      <c r="F13" s="64">
        <f t="shared" si="1"/>
        <v>1463133.8800000001</v>
      </c>
      <c r="G13" s="64">
        <f t="shared" si="1"/>
        <v>1463192.55</v>
      </c>
      <c r="H13" s="64">
        <f t="shared" si="1"/>
        <v>1463133.8800000001</v>
      </c>
      <c r="I13" s="64">
        <f t="shared" si="1"/>
        <v>1463192.55</v>
      </c>
      <c r="J13" s="64">
        <f t="shared" si="1"/>
        <v>1463192.55</v>
      </c>
      <c r="K13" s="64">
        <f t="shared" si="1"/>
        <v>1463124.77</v>
      </c>
      <c r="L13" s="64">
        <f t="shared" si="1"/>
        <v>1726600.41</v>
      </c>
      <c r="M13" s="64">
        <f t="shared" si="1"/>
        <v>1726546.1700000002</v>
      </c>
      <c r="N13" s="64">
        <f t="shared" si="1"/>
        <v>1726617.06</v>
      </c>
      <c r="O13" s="64">
        <f t="shared" si="1"/>
        <v>18348135.469999999</v>
      </c>
    </row>
    <row r="14" spans="1:16">
      <c r="A14" s="6">
        <f t="shared" si="0"/>
        <v>5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6">
      <c r="A15" s="6">
        <f t="shared" si="0"/>
        <v>6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6">
      <c r="A16" s="6">
        <f t="shared" si="0"/>
        <v>7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1:16">
      <c r="A17" s="6">
        <f t="shared" si="0"/>
        <v>8</v>
      </c>
      <c r="B17" s="61" t="s">
        <v>92</v>
      </c>
      <c r="C17" s="62">
        <v>255000000</v>
      </c>
      <c r="D17" s="62">
        <v>255000000</v>
      </c>
      <c r="E17" s="62">
        <v>255000000</v>
      </c>
      <c r="F17" s="62">
        <v>255000000</v>
      </c>
      <c r="G17" s="62">
        <v>255000000</v>
      </c>
      <c r="H17" s="62">
        <v>255000000</v>
      </c>
      <c r="I17" s="62">
        <v>255000000</v>
      </c>
      <c r="J17" s="62">
        <v>255000000</v>
      </c>
      <c r="K17" s="62">
        <v>255000000</v>
      </c>
      <c r="L17" s="62">
        <v>340000000</v>
      </c>
      <c r="M17" s="62">
        <v>340000000</v>
      </c>
      <c r="N17" s="62">
        <v>340000000</v>
      </c>
      <c r="O17" s="58"/>
      <c r="P17" s="70" t="s">
        <v>86</v>
      </c>
    </row>
    <row r="18" spans="1:16">
      <c r="A18" s="6">
        <f t="shared" si="0"/>
        <v>9</v>
      </c>
      <c r="B18" s="61" t="s">
        <v>93</v>
      </c>
      <c r="C18" s="62">
        <v>15055000</v>
      </c>
      <c r="D18" s="62">
        <v>15055000</v>
      </c>
      <c r="E18" s="62">
        <v>15055000</v>
      </c>
      <c r="F18" s="62">
        <v>15055000</v>
      </c>
      <c r="G18" s="62">
        <v>15055000</v>
      </c>
      <c r="H18" s="62">
        <v>15055000</v>
      </c>
      <c r="I18" s="62">
        <v>15055000</v>
      </c>
      <c r="J18" s="62">
        <v>15055000</v>
      </c>
      <c r="K18" s="62">
        <v>2855000</v>
      </c>
      <c r="L18" s="62">
        <v>2855000</v>
      </c>
      <c r="M18" s="62">
        <v>2855000</v>
      </c>
      <c r="N18" s="62">
        <v>2855000</v>
      </c>
      <c r="O18" s="58"/>
      <c r="P18" s="70" t="s">
        <v>95</v>
      </c>
    </row>
    <row r="19" spans="1:16">
      <c r="A19" s="6">
        <f t="shared" si="0"/>
        <v>10</v>
      </c>
      <c r="B19" s="61" t="s">
        <v>94</v>
      </c>
      <c r="C19" s="63">
        <f>-124200+17595</f>
        <v>-106605</v>
      </c>
      <c r="D19" s="63">
        <f>-124200+17940</f>
        <v>-106260</v>
      </c>
      <c r="E19" s="63">
        <f>-124200+18285</f>
        <v>-105915</v>
      </c>
      <c r="F19" s="63">
        <f>-124200+18630</f>
        <v>-105570</v>
      </c>
      <c r="G19" s="63">
        <f>-124200+18975</f>
        <v>-105225</v>
      </c>
      <c r="H19" s="63">
        <f>-124200+19320</f>
        <v>-104880</v>
      </c>
      <c r="I19" s="63">
        <f>-124200+19665</f>
        <v>-104535</v>
      </c>
      <c r="J19" s="63">
        <f>-124200+20010</f>
        <v>-104190</v>
      </c>
      <c r="K19" s="63">
        <f>-124200+20355</f>
        <v>-103845</v>
      </c>
      <c r="L19" s="63">
        <f>-124200+20700</f>
        <v>-103500</v>
      </c>
      <c r="M19" s="63">
        <f>-124200+21045</f>
        <v>-103155</v>
      </c>
      <c r="N19" s="63">
        <f>-124200+21390</f>
        <v>-102810</v>
      </c>
      <c r="O19" s="58"/>
      <c r="P19" s="70" t="s">
        <v>96</v>
      </c>
    </row>
    <row r="20" spans="1:16" ht="13">
      <c r="A20" s="6">
        <f t="shared" si="0"/>
        <v>11</v>
      </c>
      <c r="B20" s="67" t="s">
        <v>67</v>
      </c>
      <c r="C20" s="68">
        <f t="shared" ref="C20:N20" si="2">SUM(C17:C19)</f>
        <v>269948395</v>
      </c>
      <c r="D20" s="68">
        <f t="shared" si="2"/>
        <v>269948740</v>
      </c>
      <c r="E20" s="68">
        <f t="shared" si="2"/>
        <v>269949085</v>
      </c>
      <c r="F20" s="68">
        <f t="shared" si="2"/>
        <v>269949430</v>
      </c>
      <c r="G20" s="68">
        <f t="shared" si="2"/>
        <v>269949775</v>
      </c>
      <c r="H20" s="68">
        <f t="shared" si="2"/>
        <v>269950120</v>
      </c>
      <c r="I20" s="68">
        <f t="shared" si="2"/>
        <v>269950465</v>
      </c>
      <c r="J20" s="68">
        <f t="shared" si="2"/>
        <v>269950810</v>
      </c>
      <c r="K20" s="68">
        <f t="shared" si="2"/>
        <v>257751155</v>
      </c>
      <c r="L20" s="68">
        <f t="shared" si="2"/>
        <v>342751500</v>
      </c>
      <c r="M20" s="68">
        <f t="shared" si="2"/>
        <v>342751845</v>
      </c>
      <c r="N20" s="68">
        <f t="shared" si="2"/>
        <v>342752190</v>
      </c>
      <c r="O20" s="58"/>
    </row>
    <row r="21" spans="1:16">
      <c r="A21" s="6">
        <f t="shared" si="0"/>
        <v>12</v>
      </c>
    </row>
    <row r="22" spans="1:16">
      <c r="A22" s="6">
        <f t="shared" si="0"/>
        <v>13</v>
      </c>
      <c r="B22" s="54" t="s">
        <v>69</v>
      </c>
      <c r="C22" s="56">
        <f t="shared" ref="C22:N22" si="3">+C13/C20</f>
        <v>5.4202676404132722E-3</v>
      </c>
      <c r="D22" s="56">
        <f t="shared" si="3"/>
        <v>5.419608737569955E-3</v>
      </c>
      <c r="E22" s="56">
        <f t="shared" si="3"/>
        <v>5.4202537860056094E-3</v>
      </c>
      <c r="F22" s="56">
        <f t="shared" si="3"/>
        <v>5.4200295218256251E-3</v>
      </c>
      <c r="G22" s="56">
        <f t="shared" si="3"/>
        <v>5.4202399316687711E-3</v>
      </c>
      <c r="H22" s="56">
        <f t="shared" si="3"/>
        <v>5.4200156680797185E-3</v>
      </c>
      <c r="I22" s="56">
        <f t="shared" si="3"/>
        <v>5.4202260774027563E-3</v>
      </c>
      <c r="J22" s="56">
        <f t="shared" si="3"/>
        <v>5.4202191502963079E-3</v>
      </c>
      <c r="K22" s="56">
        <f t="shared" si="3"/>
        <v>5.6765013138350435E-3</v>
      </c>
      <c r="L22" s="56">
        <f t="shared" si="3"/>
        <v>5.037470032953904E-3</v>
      </c>
      <c r="M22" s="56">
        <f t="shared" si="3"/>
        <v>5.0373067138413221E-3</v>
      </c>
      <c r="N22" s="56">
        <f t="shared" si="3"/>
        <v>5.0375084693113125E-3</v>
      </c>
      <c r="O22" s="57">
        <f>SUM(C22:N22)</f>
        <v>6.4149647043203598E-2</v>
      </c>
    </row>
    <row r="25" spans="1:16">
      <c r="B25" s="5" t="s">
        <v>62</v>
      </c>
    </row>
    <row r="26" spans="1:16">
      <c r="B26" s="53" t="s">
        <v>98</v>
      </c>
    </row>
    <row r="27" spans="1:16">
      <c r="B27" s="53" t="s">
        <v>97</v>
      </c>
    </row>
  </sheetData>
  <mergeCells count="3">
    <mergeCell ref="B3:E3"/>
    <mergeCell ref="B4:E4"/>
    <mergeCell ref="B5:E5"/>
  </mergeCells>
  <pageMargins left="0.7" right="0.7" top="0.75" bottom="0.75" header="0.3" footer="0.3"/>
  <pageSetup scale="72" fitToWidth="2" orientation="portrait" verticalDpi="0" r:id="rId1"/>
  <headerFooter>
    <oddHeader>&amp;C&amp;"Arial MT,Bold"&amp;10ACTUAL SERVICE YEAR ATRR
BLACK HILLS POWER, INC.
SUPPORTING SCHEDULES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Cost of Service References</vt:lpstr>
      <vt:lpstr>Capital True up References</vt:lpstr>
      <vt:lpstr>BHP WP1 A&amp;G</vt:lpstr>
      <vt:lpstr>BHP WP4 Transmission Assets</vt:lpstr>
      <vt:lpstr>BHP WP8 Cost of Debt</vt:lpstr>
      <vt:lpstr>'BHP WP1 A&amp;G'!Print_Area</vt:lpstr>
      <vt:lpstr>'BHP WP4 Transmission Assets'!Print_Area</vt:lpstr>
      <vt:lpstr>'Capital True up References'!Print_Area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Bisgaard, Debra</dc:creator>
  <cp:lastModifiedBy>Clements, Dan</cp:lastModifiedBy>
  <cp:lastPrinted>2015-05-29T01:05:37Z</cp:lastPrinted>
  <dcterms:created xsi:type="dcterms:W3CDTF">2015-05-28T18:39:45Z</dcterms:created>
  <dcterms:modified xsi:type="dcterms:W3CDTF">2019-07-01T16:48:21Z</dcterms:modified>
</cp:coreProperties>
</file>