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15300" windowHeight="8910" tabRatio="809" activeTab="0"/>
  </bookViews>
  <sheets>
    <sheet name="Rate - Summary" sheetId="1" r:id="rId1"/>
    <sheet name="Sch. 2 - BHP" sheetId="2" r:id="rId2"/>
    <sheet name="Sch. 2 - Gillette" sheetId="3" r:id="rId3"/>
    <sheet name="Sch. 2 - CLFP" sheetId="4" r:id="rId4"/>
    <sheet name="Sch. 2 - BHW" sheetId="5" r:id="rId5"/>
    <sheet name="Sch. 2 - Basin" sheetId="6" r:id="rId6"/>
    <sheet name="Sch. 2 - WMPA" sheetId="7" r:id="rId7"/>
    <sheet name="Sch. 2 - Total" sheetId="8" r:id="rId8"/>
    <sheet name="CUS AC LOADS" sheetId="9" r:id="rId9"/>
  </sheets>
  <definedNames>
    <definedName name="_xlnm.Print_Area" localSheetId="8">'CUS AC LOADS'!$A$1:$J$26</definedName>
    <definedName name="_xlnm.Print_Area" localSheetId="0">'Rate - Summary'!$A$1:$J$33</definedName>
    <definedName name="_xlnm.Print_Area" localSheetId="5">'Sch. 2 - Basin'!$A$1:$K$31</definedName>
    <definedName name="_xlnm.Print_Area" localSheetId="1">'Sch. 2 - BHP'!$A$1:$K$31</definedName>
    <definedName name="_xlnm.Print_Area" localSheetId="4">'Sch. 2 - BHW'!$A$1:$K$31</definedName>
    <definedName name="_xlnm.Print_Area" localSheetId="3">'Sch. 2 - CLFP'!$A$1:$K$31</definedName>
    <definedName name="_xlnm.Print_Area" localSheetId="2">'Sch. 2 - Gillette'!$A$1:$K$31</definedName>
    <definedName name="_xlnm.Print_Area" localSheetId="7">'Sch. 2 - Total'!$A$1:$K$31</definedName>
    <definedName name="_xlnm.Print_Area" localSheetId="6">'Sch. 2 - WMPA'!$A$1:$K$31</definedName>
  </definedNames>
  <calcPr fullCalcOnLoad="1"/>
</workbook>
</file>

<file path=xl/sharedStrings.xml><?xml version="1.0" encoding="utf-8"?>
<sst xmlns="http://schemas.openxmlformats.org/spreadsheetml/2006/main" count="293" uniqueCount="96">
  <si>
    <t>Total</t>
  </si>
  <si>
    <t xml:space="preserve">Ancillary Services, Schedule No. 2 - </t>
  </si>
  <si>
    <t>REACTIVE SUPPLY AND VOLTAGE CONTROL FROM</t>
  </si>
  <si>
    <t>GENERATION SOURCE SERVICES</t>
  </si>
  <si>
    <t>Total Revenue Requirement for Reactive Power</t>
  </si>
  <si>
    <t>TOTAL</t>
  </si>
  <si>
    <t>Annual Reactive Power Charges</t>
  </si>
  <si>
    <t>BHP</t>
  </si>
  <si>
    <t>Common Use AC Facilities</t>
  </si>
  <si>
    <t>BASIN</t>
  </si>
  <si>
    <t>SD</t>
  </si>
  <si>
    <t xml:space="preserve">CITY OF </t>
  </si>
  <si>
    <t>WEST</t>
  </si>
  <si>
    <t>GILLETTE</t>
  </si>
  <si>
    <t>LOAD</t>
  </si>
  <si>
    <t>COMMON USE</t>
  </si>
  <si>
    <t>AC LOAD</t>
  </si>
  <si>
    <t>ANNUAL AVERAGE MW</t>
  </si>
  <si>
    <t>FIRM</t>
  </si>
  <si>
    <t>POINT TO POINT</t>
  </si>
  <si>
    <t>August</t>
  </si>
  <si>
    <t>October</t>
  </si>
  <si>
    <t>November</t>
  </si>
  <si>
    <t>January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</si>
  <si>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</si>
  <si>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</si>
  <si>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</si>
  <si>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</si>
  <si>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</si>
  <si>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</si>
  <si>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</si>
  <si>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</si>
  <si>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>Line</t>
  </si>
  <si>
    <t>No.</t>
  </si>
  <si>
    <t>Joint Tariff Rates</t>
  </si>
  <si>
    <t>Common Use System AC Facilities</t>
  </si>
  <si>
    <t>6 days * 16 hours * 52 weeks</t>
  </si>
  <si>
    <t xml:space="preserve">365 days </t>
  </si>
  <si>
    <t>4992 hours</t>
  </si>
  <si>
    <t>CHEYENNE</t>
  </si>
  <si>
    <t>LIGHT CUS</t>
  </si>
  <si>
    <t>Service</t>
  </si>
  <si>
    <t>Hourly ($/kW Hour)</t>
  </si>
  <si>
    <t>Daily ($/kW Day)</t>
  </si>
  <si>
    <t>Weekly ($/kW Week)</t>
  </si>
  <si>
    <t>Monthly ($/kW Month)</t>
  </si>
  <si>
    <t>On-Peak</t>
  </si>
  <si>
    <t>Off-Peak</t>
  </si>
  <si>
    <t>BHP Charge</t>
  </si>
  <si>
    <t>Gillette Charge</t>
  </si>
  <si>
    <t>CLFP Charge</t>
  </si>
  <si>
    <t>Total Charge</t>
  </si>
  <si>
    <t>Gillette Revenue Requirement</t>
  </si>
  <si>
    <t>Settlement agreement January 14, 2011, paragraph 8</t>
  </si>
  <si>
    <t>Black Hills Wyoming Revenue Requirement</t>
  </si>
  <si>
    <t>Cheyenne Light Revenue Requirement</t>
  </si>
  <si>
    <t>BHW FERC application dated August 25, 2009 (see Page 3)</t>
  </si>
  <si>
    <t>CLFP FERC application dated May 22, 2009 (see Page 2)</t>
  </si>
  <si>
    <t>Gillette</t>
  </si>
  <si>
    <t>Black Hills Power</t>
  </si>
  <si>
    <t>Cheyenne Light</t>
  </si>
  <si>
    <t>Black Hills Wyoming</t>
  </si>
  <si>
    <t>Black Hills Power Revenue Requirement</t>
  </si>
  <si>
    <t>BHP Schedule 2 Tariff:</t>
  </si>
  <si>
    <t>Basin Revenue Requirement</t>
  </si>
  <si>
    <t>WMPA Revenue Requirement</t>
  </si>
  <si>
    <t>Common Use System AC Facilities Ln.17</t>
  </si>
  <si>
    <t>Basin</t>
  </si>
  <si>
    <t>WMPA</t>
  </si>
  <si>
    <t>Basin Charge</t>
  </si>
  <si>
    <t>WMPA Charge</t>
  </si>
  <si>
    <t>"Not later than September 30 of each year, Transmission Provider shall determine the next</t>
  </si>
  <si>
    <t xml:space="preserve">the rate divisor for purposes of deriving charges to be billed for Schedule 2 service provided </t>
  </si>
  <si>
    <t>during that calendar year.  Consistent with the requirements of Attachment H and as part of</t>
  </si>
  <si>
    <t xml:space="preserve">the annual rate determination process governed by Attachment H, by October 30 of each year, </t>
  </si>
  <si>
    <t>Transmission Provider will hold a meeting, to which its customers and representatives of SDPUC</t>
  </si>
  <si>
    <t xml:space="preserve">and WPSC will be invited, to identify the applicable Aggregate Annual Reactive Revenue </t>
  </si>
  <si>
    <t>BHW Charge</t>
  </si>
  <si>
    <t>$/kW-month rate, and the resulting rates for weekly, daily, and hourly services."</t>
  </si>
  <si>
    <t xml:space="preserve">calendar year's projected Summed Reactive billing Loads.  Such projected load shall serve as </t>
  </si>
  <si>
    <t xml:space="preserve">Requirement and to explain the projected aggregate Reactive Billing Load, the resulting </t>
  </si>
  <si>
    <t>Application accepted by FERC July 29, 2013</t>
  </si>
  <si>
    <t>Yearly ($/kW Year)</t>
  </si>
  <si>
    <t>$ per kW - Year   (Ln 7/ Ln 8)</t>
  </si>
  <si>
    <t>$ per kW - Month (Ln 9 / 12)</t>
  </si>
  <si>
    <t>$ per kW - Week (Ln 9 / 52)</t>
  </si>
  <si>
    <t>$ per kW - day off peak (Ln 9 / 365)</t>
  </si>
  <si>
    <t>$ per kW - day on peak (Ln 9 / 312)</t>
  </si>
  <si>
    <t>$ per kW - hour off peak (Ln 9 / 8760)</t>
  </si>
  <si>
    <t>$ per kW - hour on peak (Ln 9 / 4992)</t>
  </si>
  <si>
    <t>Application accepted by FERC September 3, 2015</t>
  </si>
  <si>
    <t>1 - Transmission projected load from Transmission Planning</t>
  </si>
  <si>
    <t>2017 Schedule 2 Rates - OASIS</t>
  </si>
  <si>
    <r>
      <t>2017 Projected Load Data</t>
    </r>
    <r>
      <rPr>
        <b/>
        <vertAlign val="superscript"/>
        <sz val="12"/>
        <rFont val="Arial"/>
        <family val="2"/>
      </rPr>
      <t>1</t>
    </r>
  </si>
  <si>
    <t>2017 Projected Load:</t>
  </si>
  <si>
    <t>Common Use AC Facility Transmission Load (2017 Projected Load)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</si>
</sst>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&quot;$&quot;#,##0.00"/>
    <numFmt numFmtId="169" formatCode="&quot;$&quot;#,##0"/>
    <numFmt numFmtId="170" formatCode="0.0000"/>
    <numFmt numFmtId="171" formatCode="&quot;$&quot;#,##0.00000"/>
    <numFmt numFmtId="172" formatCode="0.0"/>
    <numFmt numFmtId="173" formatCode="&quot;$&quot;#,##0.0000"/>
    <numFmt numFmtId="174" formatCode="0.00000"/>
    <numFmt numFmtId="175" formatCode="0.000"/>
    <numFmt numFmtId="176" formatCode="_(* #,##0.00000_);_(* \(#,##0.00000\);_(* &quot;-&quot;??_);_(@_)"/>
    <numFmt numFmtId="177" formatCode="_(* #,##0.000000_);_(* \(#,##0.000000\);_(* &quot;-&quot;??_);_(@_)"/>
    <numFmt numFmtId="178" formatCode="0.000%"/>
    <numFmt numFmtId="179" formatCode="0.0000000"/>
    <numFmt numFmtId="180" formatCode="_(&quot;$&quot;* #,##0_);_(&quot;$&quot;* \(#,##0\);_(&quot;$&quot;* &quot;-&quot;??_);_(@_)"/>
    <numFmt numFmtId="181" formatCode="0.0000%"/>
    <numFmt numFmtId="182" formatCode="_(&quot;$&quot;* #,##0.0000_);_(&quot;$&quot;* \(#,##0.0000\);_(&quot;$&quot;* &quot;-&quot;??_);_(@_)"/>
    <numFmt numFmtId="183" formatCode="mmm\-yyyy"/>
    <numFmt numFmtId="184" formatCode="_(* #,##0.0000000_);_(* \(#,##0.0000000\);_(* &quot;-&quot;??_);_(@_)"/>
    <numFmt numFmtId="185" formatCode="&quot;$&quot;#,##0.0;[Red]\-&quot;$&quot;#,##0.0"/>
    <numFmt numFmtId="186" formatCode="00000"/>
    <numFmt numFmtId="187" formatCode="#,##0\ ;\(#,##0\);\-\ \ \ \ \ 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  <numFmt numFmtId="202" formatCode="#,##0.00000"/>
    <numFmt numFmtId="203" formatCode="#,##0.0000"/>
    <numFmt numFmtId="204" formatCode="#,##0.000"/>
    <numFmt numFmtId="205" formatCode="0.0%"/>
    <numFmt numFmtId="206" formatCode="#,##0.0"/>
    <numFmt numFmtId="207" formatCode="&quot;$&quot;#,##0.000"/>
    <numFmt numFmtId="208" formatCode="0.00000%"/>
    <numFmt numFmtId="209" formatCode="_(* #,##0.00_);_(* \(#,##0.00\);_(* &quot;-&quot;_);_(@_)"/>
    <numFmt numFmtId="210" formatCode="_(&quot;$&quot;* #,##0.000_);_(&quot;$&quot;* \(#,##0.000\);_(&quot;$&quot;* &quot;-&quot;??_);_(@_)"/>
    <numFmt numFmtId="211" formatCode="_(* #,##0.0000_);_(* \(#,##0.0000\);_(* &quot;-&quot;_);_(@_)"/>
    <numFmt numFmtId="212" formatCode="_(* #,##0.00000_);_(* \(#,##0.00000\);_(* &quot;-&quot;_);_(@_)"/>
    <numFmt numFmtId="213" formatCode="_(&quot;$&quot;* #,##0.00000_);_(&quot;$&quot;* \(#,##0.00000\);_(&quot;$&quot;* &quot;-&quot;??_);_(@_)"/>
    <numFmt numFmtId="214" formatCode="[$-409]mmmm\-yy;@"/>
    <numFmt numFmtId="215" formatCode="#,##0.000000"/>
    <numFmt numFmtId="216" formatCode="[$-409]mmm\-yy;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(&quot;$&quot;* #,##0.0_);_(&quot;$&quot;* \(#,##0.0\);_(&quot;$&quot;* &quot;-&quot;??_);_(@_)"/>
  </numFmts>
  <fonts count="8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MT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0"/>
      <name val="Arial MT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MT"/>
      <family val="0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Helv"/>
      <family val="0"/>
    </font>
    <font>
      <sz val="9"/>
      <name val="AGaramond"/>
      <family val="0"/>
    </font>
    <font>
      <sz val="12"/>
      <name val="Tms Rmn"/>
      <family val="0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  <family val="0"/>
    </font>
    <font>
      <sz val="10"/>
      <name val="Helv"/>
      <family val="0"/>
    </font>
    <font>
      <sz val="9"/>
      <name val="GillSans"/>
      <family val="0"/>
    </font>
    <font>
      <sz val="9"/>
      <name val="GillSans Light"/>
      <family val="0"/>
    </font>
    <font>
      <b/>
      <u val="single"/>
      <sz val="11"/>
      <color indexed="37"/>
      <name val="Arial"/>
      <family val="2"/>
    </font>
    <font>
      <b/>
      <sz val="15"/>
      <name val="Times New Roman"/>
      <family val="1"/>
    </font>
    <font>
      <sz val="12"/>
      <color indexed="14"/>
      <name val="Arial"/>
      <family val="2"/>
    </font>
    <font>
      <u val="single"/>
      <sz val="8"/>
      <name val="Helv"/>
      <family val="0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  <family val="0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sz val="11"/>
      <color indexed="10"/>
      <name val="Calibri"/>
      <family val="2"/>
    </font>
    <font>
      <sz val="8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7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38" fontId="33" fillId="0" borderId="0" applyBorder="0" applyAlignment="0">
      <protection/>
    </xf>
    <xf numFmtId="185" fontId="32" fillId="3" borderId="1">
      <alignment horizontal="center" vertical="center"/>
      <protection/>
    </xf>
    <xf numFmtId="186" fontId="0" fillId="0" borderId="2">
      <alignment horizontal="left"/>
      <protection/>
    </xf>
    <xf numFmtId="186" fontId="0" fillId="0" borderId="2">
      <alignment horizontal="left"/>
      <protection/>
    </xf>
    <xf numFmtId="0" fontId="34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35" fillId="0" borderId="0" applyNumberFormat="0" applyFill="0" applyBorder="0" applyAlignment="0" applyProtection="0"/>
    <xf numFmtId="187" fontId="36" fillId="0" borderId="3" applyNumberFormat="0" applyFill="0" applyAlignment="0" applyProtection="0"/>
    <xf numFmtId="188" fontId="36" fillId="0" borderId="4" applyFill="0" applyAlignment="0" applyProtection="0"/>
    <xf numFmtId="38" fontId="0" fillId="0" borderId="0">
      <alignment horizontal="righ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37" fontId="1" fillId="0" borderId="0">
      <alignment horizontal="right"/>
      <protection/>
    </xf>
    <xf numFmtId="37" fontId="1" fillId="0" borderId="0">
      <alignment horizontal="right"/>
      <protection/>
    </xf>
    <xf numFmtId="0" fontId="1" fillId="0" borderId="0" applyFill="0">
      <alignment horizontal="center"/>
      <protection/>
    </xf>
    <xf numFmtId="0" fontId="1" fillId="0" borderId="0" applyFill="0">
      <alignment horizontal="center"/>
      <protection/>
    </xf>
    <xf numFmtId="37" fontId="1" fillId="0" borderId="5" applyFill="0">
      <alignment horizontal="right"/>
      <protection/>
    </xf>
    <xf numFmtId="37" fontId="1" fillId="0" borderId="5" applyFill="0">
      <alignment horizontal="right"/>
      <protection/>
    </xf>
    <xf numFmtId="37" fontId="1" fillId="0" borderId="0">
      <alignment horizontal="right"/>
      <protection/>
    </xf>
    <xf numFmtId="37" fontId="1" fillId="0" borderId="0">
      <alignment horizontal="right"/>
      <protection/>
    </xf>
    <xf numFmtId="0" fontId="37" fillId="0" borderId="0" applyFill="0">
      <alignment vertical="top"/>
      <protection/>
    </xf>
    <xf numFmtId="0" fontId="38" fillId="0" borderId="0" applyFill="0">
      <alignment horizontal="left" vertical="top"/>
      <protection/>
    </xf>
    <xf numFmtId="37" fontId="1" fillId="0" borderId="6" applyFill="0">
      <alignment horizontal="right"/>
      <protection/>
    </xf>
    <xf numFmtId="37" fontId="1" fillId="0" borderId="6" applyFill="0">
      <alignment horizontal="right"/>
      <protection/>
    </xf>
    <xf numFmtId="0" fontId="0" fillId="0" borderId="0" applyNumberFormat="0" applyFont="0" applyAlignment="0">
      <protection/>
    </xf>
    <xf numFmtId="0" fontId="37" fillId="0" borderId="0" applyFill="0">
      <alignment wrapText="1"/>
      <protection/>
    </xf>
    <xf numFmtId="0" fontId="38" fillId="0" borderId="0" applyFill="0">
      <alignment horizontal="left" vertical="top" wrapText="1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0" fillId="0" borderId="0" applyFill="0">
      <alignment vertical="top" wrapText="1"/>
      <protection/>
    </xf>
    <xf numFmtId="0" fontId="9" fillId="0" borderId="0" applyFill="0">
      <alignment horizontal="left" vertical="top" wrapText="1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1" fillId="0" borderId="0" applyFill="0">
      <alignment vertical="center" wrapText="1"/>
      <protection/>
    </xf>
    <xf numFmtId="0" fontId="7" fillId="0" borderId="0">
      <alignment horizontal="left" vertical="center" wrapText="1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2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37" fontId="43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4" fillId="0" borderId="0" applyFill="0">
      <alignment horizontal="center" vertical="center" wrapText="1"/>
      <protection/>
    </xf>
    <xf numFmtId="0" fontId="45" fillId="0" borderId="0" applyFill="0">
      <alignment horizontal="center" vertical="center" wrapText="1"/>
      <protection/>
    </xf>
    <xf numFmtId="37" fontId="43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6" fillId="0" borderId="0">
      <alignment horizontal="center" wrapText="1"/>
      <protection/>
    </xf>
    <xf numFmtId="0" fontId="47" fillId="0" borderId="0" applyFill="0">
      <alignment horizontal="center" wrapText="1"/>
      <protection/>
    </xf>
    <xf numFmtId="0" fontId="13" fillId="24" borderId="7" applyNumberFormat="0" applyAlignment="0" applyProtection="0"/>
    <xf numFmtId="0" fontId="13" fillId="24" borderId="7" applyNumberFormat="0" applyAlignment="0" applyProtection="0"/>
    <xf numFmtId="0" fontId="71" fillId="25" borderId="7" applyNumberFormat="0" applyAlignment="0" applyProtection="0"/>
    <xf numFmtId="0" fontId="14" fillId="26" borderId="8" applyNumberFormat="0" applyAlignment="0" applyProtection="0"/>
    <xf numFmtId="0" fontId="14" fillId="26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2">
      <alignment horizontal="center"/>
      <protection/>
    </xf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2" fontId="0" fillId="0" borderId="0">
      <alignment/>
      <protection locked="0"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52" fillId="0" borderId="0">
      <alignment/>
      <protection/>
    </xf>
    <xf numFmtId="0" fontId="53" fillId="0" borderId="0">
      <alignment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38" fontId="1" fillId="24" borderId="0" applyNumberFormat="0" applyBorder="0" applyAlignment="0" applyProtection="0"/>
    <xf numFmtId="38" fontId="1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9" fillId="0" borderId="9" applyNumberFormat="0" applyAlignment="0" applyProtection="0"/>
    <xf numFmtId="0" fontId="9" fillId="0" borderId="10">
      <alignment horizontal="left" vertical="center"/>
      <protection/>
    </xf>
    <xf numFmtId="0" fontId="55" fillId="0" borderId="0">
      <alignment horizontal="center"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73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7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75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93" fontId="0" fillId="0" borderId="0">
      <alignment/>
      <protection locked="0"/>
    </xf>
    <xf numFmtId="193" fontId="0" fillId="0" borderId="0">
      <alignment/>
      <protection locked="0"/>
    </xf>
    <xf numFmtId="0" fontId="30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9" borderId="7" applyNumberFormat="0" applyAlignment="0" applyProtection="0"/>
    <xf numFmtId="10" fontId="1" fillId="7" borderId="2" applyNumberFormat="0" applyBorder="0" applyAlignment="0" applyProtection="0"/>
    <xf numFmtId="10" fontId="1" fillId="7" borderId="2" applyNumberFormat="0" applyBorder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12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1" fillId="24" borderId="0">
      <alignment/>
      <protection/>
    </xf>
    <xf numFmtId="0" fontId="1" fillId="24" borderId="0">
      <alignment/>
      <protection/>
    </xf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8" fillId="0" borderId="19" applyNumberFormat="0" applyFill="0" applyAlignment="0" applyProtection="0"/>
    <xf numFmtId="194" fontId="0" fillId="0" borderId="2">
      <alignment horizontal="center"/>
      <protection/>
    </xf>
    <xf numFmtId="194" fontId="0" fillId="0" borderId="2">
      <alignment horizontal="center"/>
      <protection/>
    </xf>
    <xf numFmtId="195" fontId="56" fillId="0" borderId="0">
      <alignment/>
      <protection/>
    </xf>
    <xf numFmtId="17" fontId="57" fillId="0" borderId="0">
      <alignment horizontal="center"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76" fillId="12" borderId="0" applyNumberFormat="0" applyBorder="0" applyAlignment="0" applyProtection="0"/>
    <xf numFmtId="43" fontId="58" fillId="0" borderId="0" applyNumberFormat="0" applyFill="0" applyBorder="0" applyAlignment="0" applyProtection="0"/>
    <xf numFmtId="0" fontId="36" fillId="0" borderId="0" applyNumberFormat="0" applyFill="0" applyAlignment="0" applyProtection="0"/>
    <xf numFmtId="37" fontId="59" fillId="0" borderId="0">
      <alignment/>
      <protection/>
    </xf>
    <xf numFmtId="198" fontId="6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8" fontId="5" fillId="0" borderId="0" applyProtection="0">
      <alignment/>
    </xf>
    <xf numFmtId="0" fontId="0" fillId="0" borderId="0">
      <alignment/>
      <protection/>
    </xf>
    <xf numFmtId="168" fontId="5" fillId="0" borderId="0" applyProtection="0">
      <alignment/>
    </xf>
    <xf numFmtId="0" fontId="0" fillId="0" borderId="0">
      <alignment/>
      <protection/>
    </xf>
    <xf numFmtId="168" fontId="5" fillId="0" borderId="0" applyProtection="0">
      <alignment/>
    </xf>
    <xf numFmtId="0" fontId="49" fillId="0" borderId="0">
      <alignment/>
      <protection/>
    </xf>
    <xf numFmtId="0" fontId="79" fillId="0" borderId="0">
      <alignment/>
      <protection/>
    </xf>
    <xf numFmtId="0" fontId="72" fillId="0" borderId="0">
      <alignment/>
      <protection/>
    </xf>
    <xf numFmtId="0" fontId="49" fillId="0" borderId="0">
      <alignment/>
      <protection/>
    </xf>
    <xf numFmtId="0" fontId="31" fillId="0" borderId="0">
      <alignment/>
      <protection/>
    </xf>
    <xf numFmtId="168" fontId="5" fillId="0" borderId="0" applyProtection="0">
      <alignment/>
    </xf>
    <xf numFmtId="0" fontId="31" fillId="0" borderId="0">
      <alignment/>
      <protection/>
    </xf>
    <xf numFmtId="168" fontId="5" fillId="0" borderId="0" applyProtection="0">
      <alignment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2">
      <alignment horizontal="center" wrapText="1"/>
      <protection/>
    </xf>
    <xf numFmtId="0" fontId="0" fillId="0" borderId="2">
      <alignment horizontal="center" wrapText="1"/>
      <protection/>
    </xf>
    <xf numFmtId="2" fontId="0" fillId="0" borderId="2">
      <alignment horizontal="center"/>
      <protection/>
    </xf>
    <xf numFmtId="2" fontId="0" fillId="0" borderId="2">
      <alignment horizontal="center"/>
      <protection/>
    </xf>
    <xf numFmtId="199" fontId="2" fillId="0" borderId="2" applyFont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5" fillId="0" borderId="0" applyProtection="0">
      <alignment/>
    </xf>
    <xf numFmtId="168" fontId="5" fillId="0" borderId="0" applyProtection="0">
      <alignment/>
    </xf>
    <xf numFmtId="0" fontId="0" fillId="0" borderId="0">
      <alignment/>
      <protection/>
    </xf>
    <xf numFmtId="0" fontId="0" fillId="7" borderId="20" applyNumberFormat="0" applyFont="0" applyAlignment="0" applyProtection="0"/>
    <xf numFmtId="0" fontId="0" fillId="7" borderId="20" applyNumberFormat="0" applyFont="0" applyAlignment="0" applyProtection="0"/>
    <xf numFmtId="0" fontId="10" fillId="7" borderId="20" applyNumberFormat="0" applyFont="0" applyAlignment="0" applyProtection="0"/>
    <xf numFmtId="0" fontId="72" fillId="7" borderId="20" applyNumberFormat="0" applyFont="0" applyAlignment="0" applyProtection="0"/>
    <xf numFmtId="1" fontId="0" fillId="0" borderId="2">
      <alignment horizontal="center"/>
      <protection/>
    </xf>
    <xf numFmtId="0" fontId="23" fillId="24" borderId="21" applyNumberFormat="0" applyAlignment="0" applyProtection="0"/>
    <xf numFmtId="0" fontId="23" fillId="24" borderId="21" applyNumberFormat="0" applyAlignment="0" applyProtection="0"/>
    <xf numFmtId="0" fontId="23" fillId="25" borderId="2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3">
      <alignment horizontal="center"/>
      <protection/>
    </xf>
    <xf numFmtId="3" fontId="24" fillId="0" borderId="0" applyFont="0" applyFill="0" applyBorder="0" applyAlignment="0" applyProtection="0"/>
    <xf numFmtId="0" fontId="24" fillId="27" borderId="0" applyNumberFormat="0" applyFont="0" applyBorder="0" applyAlignment="0" applyProtection="0"/>
    <xf numFmtId="37" fontId="1" fillId="24" borderId="0" applyFill="0">
      <alignment horizontal="right"/>
      <protection/>
    </xf>
    <xf numFmtId="37" fontId="1" fillId="24" borderId="0" applyFill="0">
      <alignment horizontal="right"/>
      <protection/>
    </xf>
    <xf numFmtId="0" fontId="43" fillId="0" borderId="0">
      <alignment horizontal="left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1" fillId="0" borderId="4" applyFill="0">
      <alignment horizontal="right"/>
      <protection/>
    </xf>
    <xf numFmtId="37" fontId="1" fillId="0" borderId="4" applyFill="0">
      <alignment horizontal="right"/>
      <protection/>
    </xf>
    <xf numFmtId="0" fontId="2" fillId="0" borderId="2" applyNumberFormat="0" applyFont="0" applyBorder="0">
      <alignment horizontal="right"/>
      <protection/>
    </xf>
    <xf numFmtId="0" fontId="61" fillId="0" borderId="0" applyFill="0">
      <alignment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200" fontId="1" fillId="0" borderId="4" applyFill="0">
      <alignment horizontal="right"/>
      <protection/>
    </xf>
    <xf numFmtId="200" fontId="1" fillId="0" borderId="4" applyFill="0">
      <alignment horizontal="right"/>
      <protection/>
    </xf>
    <xf numFmtId="0" fontId="0" fillId="0" borderId="0" applyNumberFormat="0" applyFont="0" applyBorder="0" applyAlignment="0">
      <protection/>
    </xf>
    <xf numFmtId="0" fontId="40" fillId="0" borderId="0" applyFill="0">
      <alignment horizontal="left" indent="1"/>
      <protection/>
    </xf>
    <xf numFmtId="0" fontId="43" fillId="0" borderId="0" applyFill="0">
      <alignment horizontal="lef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0" fillId="0" borderId="0" applyNumberFormat="0" applyFont="0" applyFill="0" applyBorder="0" applyAlignment="0">
      <protection/>
    </xf>
    <xf numFmtId="0" fontId="40" fillId="0" borderId="0" applyFill="0">
      <alignment horizontal="left" indent="2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0" fillId="0" borderId="0" applyNumberFormat="0" applyFont="0" applyBorder="0" applyAlignment="0">
      <protection/>
    </xf>
    <xf numFmtId="0" fontId="62" fillId="0" borderId="0">
      <alignment horizontal="left" indent="3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0" fillId="0" borderId="0" applyNumberFormat="0" applyFont="0" applyBorder="0" applyAlignment="0">
      <protection/>
    </xf>
    <xf numFmtId="0" fontId="42" fillId="0" borderId="0">
      <alignment horizontal="left" indent="4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43" fillId="0" borderId="0" applyFill="0">
      <alignment horizontal="right"/>
      <protection/>
    </xf>
    <xf numFmtId="0" fontId="0" fillId="0" borderId="0" applyNumberFormat="0" applyFont="0" applyBorder="0" applyAlignment="0">
      <protection/>
    </xf>
    <xf numFmtId="0" fontId="44" fillId="0" borderId="0">
      <alignment horizontal="left" indent="5"/>
      <protection/>
    </xf>
    <xf numFmtId="0" fontId="43" fillId="0" borderId="0" applyFill="0">
      <alignment horizontal="left"/>
      <protection/>
    </xf>
    <xf numFmtId="37" fontId="43" fillId="0" borderId="0" applyFill="0">
      <alignment horizontal="right"/>
      <protection/>
    </xf>
    <xf numFmtId="0" fontId="0" fillId="0" borderId="0" applyNumberFormat="0" applyFont="0" applyFill="0" applyBorder="0" applyAlignment="0">
      <protection/>
    </xf>
    <xf numFmtId="0" fontId="46" fillId="0" borderId="0" applyFill="0">
      <alignment horizontal="left" indent="6"/>
      <protection/>
    </xf>
    <xf numFmtId="0" fontId="43" fillId="0" borderId="0" applyFill="0">
      <alignment horizontal="left"/>
      <protection/>
    </xf>
    <xf numFmtId="38" fontId="31" fillId="12" borderId="4">
      <alignment horizontal="right"/>
      <protection/>
    </xf>
    <xf numFmtId="38" fontId="0" fillId="28" borderId="0" applyNumberFormat="0" applyFont="0" applyBorder="0" applyAlignment="0" applyProtection="0"/>
    <xf numFmtId="0" fontId="63" fillId="0" borderId="0" applyNumberFormat="0" applyAlignment="0">
      <protection/>
    </xf>
    <xf numFmtId="0" fontId="36" fillId="0" borderId="4" applyNumberFormat="0" applyFill="0" applyAlignment="0" applyProtection="0"/>
    <xf numFmtId="37" fontId="64" fillId="0" borderId="0" applyNumberFormat="0">
      <alignment horizontal="left"/>
      <protection/>
    </xf>
    <xf numFmtId="201" fontId="0" fillId="0" borderId="2">
      <alignment horizontal="center" wrapText="1"/>
      <protection/>
    </xf>
    <xf numFmtId="201" fontId="0" fillId="0" borderId="2">
      <alignment horizontal="center" wrapText="1"/>
      <protection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0" fillId="0" borderId="0" applyNumberFormat="0" applyFill="0" applyBorder="0" applyProtection="0">
      <alignment horizontal="right" wrapText="1"/>
    </xf>
    <xf numFmtId="183" fontId="0" fillId="0" borderId="0" applyFill="0" applyBorder="0" applyAlignment="0" applyProtection="0"/>
    <xf numFmtId="37" fontId="65" fillId="0" borderId="0" applyNumberFormat="0">
      <alignment horizontal="left"/>
      <protection/>
    </xf>
    <xf numFmtId="37" fontId="66" fillId="0" borderId="0" applyNumberFormat="0">
      <alignment horizontal="left"/>
      <protection/>
    </xf>
    <xf numFmtId="37" fontId="67" fillId="0" borderId="0" applyNumberFormat="0">
      <alignment horizontal="left"/>
      <protection/>
    </xf>
    <xf numFmtId="195" fontId="68" fillId="0" borderId="0">
      <alignment/>
      <protection/>
    </xf>
    <xf numFmtId="40" fontId="69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3" applyNumberFormat="0" applyFill="0" applyAlignment="0" applyProtection="0"/>
    <xf numFmtId="37" fontId="1" fillId="12" borderId="0" applyNumberFormat="0" applyBorder="0" applyAlignment="0" applyProtection="0"/>
    <xf numFmtId="37" fontId="1" fillId="0" borderId="0">
      <alignment/>
      <protection/>
    </xf>
    <xf numFmtId="3" fontId="70" fillId="0" borderId="17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282" applyFont="1" applyAlignment="1">
      <alignment horizontal="left"/>
      <protection/>
    </xf>
    <xf numFmtId="169" fontId="2" fillId="0" borderId="0" xfId="282" applyNumberFormat="1" applyFont="1" applyAlignment="1">
      <alignment horizontal="right"/>
      <protection/>
    </xf>
    <xf numFmtId="0" fontId="0" fillId="0" borderId="0" xfId="282" applyFont="1">
      <alignment/>
      <protection/>
    </xf>
    <xf numFmtId="169" fontId="0" fillId="0" borderId="0" xfId="282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8" fillId="0" borderId="0" xfId="281" applyFont="1" applyAlignment="1">
      <alignment/>
    </xf>
    <xf numFmtId="0" fontId="0" fillId="0" borderId="0" xfId="282" applyFont="1" applyAlignment="1">
      <alignment horizontal="center"/>
      <protection/>
    </xf>
    <xf numFmtId="0" fontId="0" fillId="0" borderId="0" xfId="282" applyFont="1">
      <alignment/>
      <protection/>
    </xf>
    <xf numFmtId="0" fontId="0" fillId="0" borderId="3" xfId="282" applyFont="1" applyBorder="1">
      <alignment/>
      <protection/>
    </xf>
    <xf numFmtId="169" fontId="0" fillId="0" borderId="3" xfId="282" applyNumberFormat="1" applyFont="1" applyFill="1" applyBorder="1">
      <alignment/>
      <protection/>
    </xf>
    <xf numFmtId="0" fontId="0" fillId="0" borderId="0" xfId="275">
      <alignment/>
      <protection/>
    </xf>
    <xf numFmtId="0" fontId="2" fillId="0" borderId="0" xfId="278" applyFont="1" applyAlignment="1">
      <alignment horizontal="right"/>
      <protection/>
    </xf>
    <xf numFmtId="0" fontId="0" fillId="0" borderId="0" xfId="278" applyAlignment="1">
      <alignment horizontal="center"/>
      <protection/>
    </xf>
    <xf numFmtId="0" fontId="0" fillId="0" borderId="0" xfId="278">
      <alignment/>
      <protection/>
    </xf>
    <xf numFmtId="0" fontId="2" fillId="0" borderId="0" xfId="278" applyFont="1" applyAlignment="1">
      <alignment horizontal="center"/>
      <protection/>
    </xf>
    <xf numFmtId="168" fontId="0" fillId="0" borderId="0" xfId="280" applyFont="1" applyAlignment="1">
      <alignment horizontal="center"/>
    </xf>
    <xf numFmtId="168" fontId="0" fillId="0" borderId="4" xfId="280" applyFont="1" applyBorder="1" applyAlignment="1">
      <alignment horizontal="center"/>
    </xf>
    <xf numFmtId="0" fontId="0" fillId="0" borderId="0" xfId="280" applyNumberFormat="1" applyFont="1" applyAlignment="1">
      <alignment horizontal="center"/>
    </xf>
    <xf numFmtId="168" fontId="5" fillId="0" borderId="0" xfId="280" applyAlignment="1">
      <alignment/>
    </xf>
    <xf numFmtId="0" fontId="1" fillId="0" borderId="0" xfId="282" applyFont="1" applyFill="1" applyAlignment="1">
      <alignment horizontal="left"/>
      <protection/>
    </xf>
    <xf numFmtId="0" fontId="1" fillId="0" borderId="0" xfId="282" applyFont="1" applyAlignment="1">
      <alignment horizontal="left"/>
      <protection/>
    </xf>
    <xf numFmtId="168" fontId="29" fillId="0" borderId="0" xfId="281" applyFont="1" applyAlignment="1">
      <alignment horizontal="left"/>
    </xf>
    <xf numFmtId="0" fontId="2" fillId="0" borderId="0" xfId="275" applyFont="1">
      <alignment/>
      <protection/>
    </xf>
    <xf numFmtId="0" fontId="0" fillId="0" borderId="0" xfId="0" applyFont="1" applyFill="1" applyBorder="1" applyAlignment="1">
      <alignment/>
    </xf>
    <xf numFmtId="168" fontId="8" fillId="0" borderId="0" xfId="281" applyFont="1" applyFill="1" applyBorder="1" applyAlignment="1">
      <alignment/>
    </xf>
    <xf numFmtId="168" fontId="8" fillId="0" borderId="0" xfId="281" applyFont="1" applyFill="1" applyAlignment="1">
      <alignment/>
    </xf>
    <xf numFmtId="173" fontId="8" fillId="0" borderId="0" xfId="281" applyNumberFormat="1" applyFont="1" applyAlignment="1">
      <alignment/>
    </xf>
    <xf numFmtId="0" fontId="1" fillId="0" borderId="0" xfId="282" applyFont="1" applyAlignment="1">
      <alignment horizontal="left"/>
      <protection/>
    </xf>
    <xf numFmtId="0" fontId="2" fillId="0" borderId="0" xfId="282" applyFont="1" applyAlignment="1">
      <alignment horizontal="left"/>
      <protection/>
    </xf>
    <xf numFmtId="0" fontId="0" fillId="0" borderId="0" xfId="282" applyFont="1">
      <alignment/>
      <protection/>
    </xf>
    <xf numFmtId="169" fontId="0" fillId="0" borderId="0" xfId="282" applyNumberFormat="1" applyFont="1">
      <alignment/>
      <protection/>
    </xf>
    <xf numFmtId="169" fontId="2" fillId="0" borderId="0" xfId="282" applyNumberFormat="1" applyFont="1" applyAlignment="1">
      <alignment horizontal="right"/>
      <protection/>
    </xf>
    <xf numFmtId="0" fontId="0" fillId="0" borderId="0" xfId="0" applyFont="1" applyAlignment="1">
      <alignment/>
    </xf>
    <xf numFmtId="169" fontId="0" fillId="0" borderId="0" xfId="282" applyNumberFormat="1" applyFont="1" applyFill="1" applyBorder="1">
      <alignment/>
      <protection/>
    </xf>
    <xf numFmtId="0" fontId="0" fillId="0" borderId="0" xfId="282" applyFont="1" applyFill="1" applyBorder="1">
      <alignment/>
      <protection/>
    </xf>
    <xf numFmtId="0" fontId="0" fillId="0" borderId="0" xfId="282" applyFont="1" applyAlignment="1">
      <alignment horizontal="center"/>
      <protection/>
    </xf>
    <xf numFmtId="169" fontId="0" fillId="0" borderId="0" xfId="282" applyNumberFormat="1" applyFont="1" applyFill="1">
      <alignment/>
      <protection/>
    </xf>
    <xf numFmtId="0" fontId="0" fillId="0" borderId="0" xfId="282" applyFont="1" applyFill="1" applyAlignment="1">
      <alignment horizontal="center"/>
      <protection/>
    </xf>
    <xf numFmtId="0" fontId="0" fillId="0" borderId="0" xfId="282" applyFont="1" applyFill="1">
      <alignment/>
      <protection/>
    </xf>
    <xf numFmtId="0" fontId="1" fillId="0" borderId="0" xfId="282" applyFont="1" applyFill="1" applyAlignment="1">
      <alignment horizontal="left"/>
      <protection/>
    </xf>
    <xf numFmtId="169" fontId="0" fillId="0" borderId="0" xfId="282" applyNumberFormat="1" applyFont="1" applyFill="1" applyBorder="1">
      <alignment/>
      <protection/>
    </xf>
    <xf numFmtId="0" fontId="0" fillId="0" borderId="0" xfId="282" applyFont="1" applyFill="1" applyBorder="1">
      <alignment/>
      <protection/>
    </xf>
    <xf numFmtId="0" fontId="0" fillId="0" borderId="0" xfId="282" applyFont="1" applyFill="1" applyAlignment="1" quotePrefix="1">
      <alignment horizontal="left"/>
      <protection/>
    </xf>
    <xf numFmtId="175" fontId="0" fillId="0" borderId="0" xfId="282" applyNumberFormat="1" applyFont="1" applyFill="1" applyAlignment="1">
      <alignment horizontal="center"/>
      <protection/>
    </xf>
    <xf numFmtId="3" fontId="0" fillId="0" borderId="0" xfId="282" applyNumberFormat="1" applyFont="1" applyFill="1">
      <alignment/>
      <protection/>
    </xf>
    <xf numFmtId="171" fontId="0" fillId="0" borderId="0" xfId="282" applyNumberFormat="1" applyFont="1" applyFill="1" applyBorder="1">
      <alignment/>
      <protection/>
    </xf>
    <xf numFmtId="0" fontId="1" fillId="0" borderId="0" xfId="0" applyFont="1" applyAlignment="1">
      <alignment horizontal="left"/>
    </xf>
    <xf numFmtId="168" fontId="0" fillId="0" borderId="0" xfId="282" applyNumberFormat="1" applyFont="1">
      <alignment/>
      <protection/>
    </xf>
    <xf numFmtId="173" fontId="0" fillId="0" borderId="0" xfId="282" applyNumberFormat="1" applyFont="1">
      <alignment/>
      <protection/>
    </xf>
    <xf numFmtId="171" fontId="0" fillId="0" borderId="0" xfId="282" applyNumberFormat="1" applyFont="1">
      <alignment/>
      <protection/>
    </xf>
    <xf numFmtId="171" fontId="8" fillId="0" borderId="0" xfId="281" applyNumberFormat="1" applyFont="1" applyFill="1" applyBorder="1" applyAlignment="1">
      <alignment/>
    </xf>
    <xf numFmtId="10" fontId="0" fillId="0" borderId="0" xfId="291" applyNumberFormat="1" applyFont="1" applyAlignment="1">
      <alignment/>
    </xf>
    <xf numFmtId="0" fontId="0" fillId="0" borderId="0" xfId="279" applyAlignment="1">
      <alignment horizontal="center"/>
      <protection/>
    </xf>
    <xf numFmtId="0" fontId="0" fillId="0" borderId="0" xfId="279">
      <alignment/>
      <protection/>
    </xf>
    <xf numFmtId="0" fontId="0" fillId="0" borderId="0" xfId="277">
      <alignment/>
      <protection/>
    </xf>
    <xf numFmtId="0" fontId="0" fillId="0" borderId="24" xfId="277" applyBorder="1" applyAlignment="1">
      <alignment horizontal="center"/>
      <protection/>
    </xf>
    <xf numFmtId="0" fontId="0" fillId="0" borderId="25" xfId="277" applyBorder="1" applyAlignment="1">
      <alignment horizontal="center"/>
      <protection/>
    </xf>
    <xf numFmtId="0" fontId="0" fillId="0" borderId="26" xfId="277" applyFont="1" applyFill="1" applyBorder="1" applyAlignment="1">
      <alignment horizontal="center"/>
      <protection/>
    </xf>
    <xf numFmtId="0" fontId="0" fillId="0" borderId="26" xfId="277" applyFill="1" applyBorder="1" applyAlignment="1">
      <alignment horizontal="center"/>
      <protection/>
    </xf>
    <xf numFmtId="0" fontId="0" fillId="0" borderId="25" xfId="277" applyFill="1" applyBorder="1" applyAlignment="1">
      <alignment horizontal="center"/>
      <protection/>
    </xf>
    <xf numFmtId="0" fontId="0" fillId="0" borderId="27" xfId="277" applyBorder="1" applyAlignment="1">
      <alignment horizontal="center"/>
      <protection/>
    </xf>
    <xf numFmtId="0" fontId="0" fillId="0" borderId="0" xfId="277" applyBorder="1" applyAlignment="1">
      <alignment horizontal="center"/>
      <protection/>
    </xf>
    <xf numFmtId="0" fontId="0" fillId="0" borderId="28" xfId="277" applyFill="1" applyBorder="1" applyAlignment="1">
      <alignment horizontal="center"/>
      <protection/>
    </xf>
    <xf numFmtId="0" fontId="0" fillId="0" borderId="0" xfId="277" applyFill="1" applyBorder="1" applyAlignment="1">
      <alignment horizontal="center"/>
      <protection/>
    </xf>
    <xf numFmtId="0" fontId="0" fillId="0" borderId="28" xfId="277" applyFont="1" applyFill="1" applyBorder="1" applyAlignment="1">
      <alignment horizontal="center"/>
      <protection/>
    </xf>
    <xf numFmtId="0" fontId="0" fillId="0" borderId="29" xfId="277" applyBorder="1" applyAlignment="1">
      <alignment horizontal="center"/>
      <protection/>
    </xf>
    <xf numFmtId="0" fontId="0" fillId="0" borderId="3" xfId="277" applyBorder="1" applyAlignment="1">
      <alignment horizontal="center"/>
      <protection/>
    </xf>
    <xf numFmtId="0" fontId="0" fillId="0" borderId="30" xfId="277" applyFill="1" applyBorder="1" applyAlignment="1">
      <alignment horizontal="center"/>
      <protection/>
    </xf>
    <xf numFmtId="0" fontId="0" fillId="0" borderId="3" xfId="277" applyFill="1" applyBorder="1" applyAlignment="1">
      <alignment horizontal="center"/>
      <protection/>
    </xf>
    <xf numFmtId="0" fontId="0" fillId="0" borderId="30" xfId="277" applyFont="1" applyFill="1" applyBorder="1" applyAlignment="1">
      <alignment horizontal="center"/>
      <protection/>
    </xf>
    <xf numFmtId="0" fontId="0" fillId="0" borderId="28" xfId="277" applyFont="1" applyFill="1" applyBorder="1" applyAlignment="1" quotePrefix="1">
      <alignment horizontal="left"/>
      <protection/>
    </xf>
    <xf numFmtId="0" fontId="0" fillId="0" borderId="25" xfId="277" applyFill="1" applyBorder="1">
      <alignment/>
      <protection/>
    </xf>
    <xf numFmtId="0" fontId="0" fillId="0" borderId="0" xfId="277" applyFill="1" applyBorder="1">
      <alignment/>
      <protection/>
    </xf>
    <xf numFmtId="0" fontId="0" fillId="0" borderId="30" xfId="277" applyFont="1" applyFill="1" applyBorder="1" applyAlignment="1" quotePrefix="1">
      <alignment horizontal="left"/>
      <protection/>
    </xf>
    <xf numFmtId="0" fontId="0" fillId="0" borderId="3" xfId="277" applyFill="1" applyBorder="1">
      <alignment/>
      <protection/>
    </xf>
    <xf numFmtId="0" fontId="0" fillId="0" borderId="27" xfId="277" applyBorder="1">
      <alignment/>
      <protection/>
    </xf>
    <xf numFmtId="0" fontId="0" fillId="0" borderId="0" xfId="277" applyBorder="1">
      <alignment/>
      <protection/>
    </xf>
    <xf numFmtId="0" fontId="0" fillId="0" borderId="28" xfId="277" applyFill="1" applyBorder="1">
      <alignment/>
      <protection/>
    </xf>
    <xf numFmtId="0" fontId="0" fillId="0" borderId="31" xfId="277" applyFont="1" applyBorder="1">
      <alignment/>
      <protection/>
    </xf>
    <xf numFmtId="0" fontId="0" fillId="0" borderId="9" xfId="277" applyBorder="1">
      <alignment/>
      <protection/>
    </xf>
    <xf numFmtId="1" fontId="0" fillId="0" borderId="32" xfId="277" applyNumberFormat="1" applyFill="1" applyBorder="1" applyAlignment="1">
      <alignment horizontal="center"/>
      <protection/>
    </xf>
    <xf numFmtId="3" fontId="6" fillId="0" borderId="0" xfId="282" applyNumberFormat="1" applyFont="1" applyFill="1" applyBorder="1">
      <alignment/>
      <protection/>
    </xf>
    <xf numFmtId="0" fontId="0" fillId="29" borderId="2" xfId="0" applyFont="1" applyFill="1" applyBorder="1" applyAlignment="1">
      <alignment/>
    </xf>
    <xf numFmtId="0" fontId="0" fillId="29" borderId="2" xfId="0" applyFill="1" applyBorder="1" applyAlignment="1">
      <alignment/>
    </xf>
    <xf numFmtId="0" fontId="0" fillId="29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174" fontId="0" fillId="0" borderId="2" xfId="0" applyNumberFormat="1" applyBorder="1" applyAlignment="1">
      <alignment/>
    </xf>
    <xf numFmtId="0" fontId="0" fillId="29" borderId="2" xfId="0" applyFont="1" applyFill="1" applyBorder="1" applyAlignment="1">
      <alignment horizontal="center" wrapText="1"/>
    </xf>
    <xf numFmtId="0" fontId="0" fillId="0" borderId="0" xfId="0" applyFont="1" applyAlignment="1" quotePrefix="1">
      <alignment/>
    </xf>
    <xf numFmtId="0" fontId="42" fillId="29" borderId="2" xfId="0" applyFont="1" applyFill="1" applyBorder="1" applyAlignment="1">
      <alignment/>
    </xf>
    <xf numFmtId="174" fontId="42" fillId="29" borderId="2" xfId="0" applyNumberFormat="1" applyFont="1" applyFill="1" applyBorder="1" applyAlignment="1">
      <alignment/>
    </xf>
    <xf numFmtId="168" fontId="8" fillId="0" borderId="0" xfId="281" applyFont="1" applyAlignment="1">
      <alignment horizontal="center"/>
    </xf>
    <xf numFmtId="0" fontId="0" fillId="0" borderId="4" xfId="282" applyFont="1" applyBorder="1" applyAlignment="1">
      <alignment horizontal="center"/>
      <protection/>
    </xf>
    <xf numFmtId="0" fontId="0" fillId="0" borderId="0" xfId="282" applyFont="1" applyAlignment="1">
      <alignment horizontal="left"/>
      <protection/>
    </xf>
    <xf numFmtId="0" fontId="2" fillId="0" borderId="0" xfId="0" applyFont="1" applyAlignment="1">
      <alignment/>
    </xf>
    <xf numFmtId="0" fontId="0" fillId="0" borderId="0" xfId="282" applyFont="1" applyFill="1" applyAlignment="1" quotePrefix="1">
      <alignment horizontal="left"/>
      <protection/>
    </xf>
    <xf numFmtId="174" fontId="0" fillId="30" borderId="2" xfId="0" applyNumberFormat="1" applyFill="1" applyBorder="1" applyAlignment="1">
      <alignment/>
    </xf>
    <xf numFmtId="0" fontId="0" fillId="30" borderId="2" xfId="0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166" applyFont="1" applyAlignment="1">
      <alignment/>
    </xf>
    <xf numFmtId="170" fontId="0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153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0" borderId="33" xfId="276" applyFill="1" applyBorder="1" applyAlignment="1">
      <alignment horizontal="center"/>
      <protection/>
    </xf>
    <xf numFmtId="0" fontId="0" fillId="30" borderId="26" xfId="276" applyFill="1" applyBorder="1" applyAlignment="1">
      <alignment horizontal="center"/>
      <protection/>
    </xf>
    <xf numFmtId="0" fontId="0" fillId="30" borderId="25" xfId="276" applyFill="1" applyBorder="1" applyAlignment="1">
      <alignment horizontal="center"/>
      <protection/>
    </xf>
    <xf numFmtId="0" fontId="0" fillId="30" borderId="34" xfId="276" applyFill="1" applyBorder="1" applyAlignment="1">
      <alignment horizontal="center"/>
      <protection/>
    </xf>
    <xf numFmtId="0" fontId="0" fillId="30" borderId="28" xfId="276" applyFill="1" applyBorder="1" applyAlignment="1">
      <alignment horizontal="center"/>
      <protection/>
    </xf>
    <xf numFmtId="0" fontId="0" fillId="30" borderId="0" xfId="276" applyFill="1" applyBorder="1" applyAlignment="1">
      <alignment horizontal="center"/>
      <protection/>
    </xf>
    <xf numFmtId="0" fontId="0" fillId="30" borderId="35" xfId="276" applyFill="1" applyBorder="1" applyAlignment="1">
      <alignment horizontal="center"/>
      <protection/>
    </xf>
    <xf numFmtId="0" fontId="0" fillId="30" borderId="30" xfId="276" applyFill="1" applyBorder="1" applyAlignment="1">
      <alignment horizontal="center"/>
      <protection/>
    </xf>
    <xf numFmtId="171" fontId="8" fillId="0" borderId="0" xfId="281" applyNumberFormat="1" applyFont="1" applyAlignment="1">
      <alignment/>
    </xf>
    <xf numFmtId="170" fontId="0" fillId="0" borderId="2" xfId="0" applyNumberFormat="1" applyBorder="1" applyAlignment="1">
      <alignment/>
    </xf>
    <xf numFmtId="170" fontId="0" fillId="30" borderId="2" xfId="0" applyNumberFormat="1" applyFill="1" applyBorder="1" applyAlignment="1">
      <alignment/>
    </xf>
    <xf numFmtId="170" fontId="42" fillId="29" borderId="2" xfId="0" applyNumberFormat="1" applyFont="1" applyFill="1" applyBorder="1" applyAlignment="1">
      <alignment/>
    </xf>
    <xf numFmtId="0" fontId="0" fillId="0" borderId="0" xfId="277" applyFont="1" applyFill="1" applyBorder="1" applyAlignment="1">
      <alignment horizontal="lef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5" fontId="0" fillId="0" borderId="0" xfId="282" applyNumberFormat="1" applyFont="1" applyAlignment="1">
      <alignment horizontal="left" indent="2"/>
      <protection/>
    </xf>
    <xf numFmtId="15" fontId="0" fillId="0" borderId="0" xfId="282" applyNumberFormat="1" applyFont="1" applyAlignment="1" quotePrefix="1">
      <alignment horizontal="left" indent="2"/>
      <protection/>
    </xf>
    <xf numFmtId="0" fontId="0" fillId="0" borderId="0" xfId="0" applyAlignment="1">
      <alignment horizontal="left"/>
    </xf>
    <xf numFmtId="15" fontId="0" fillId="0" borderId="0" xfId="0" applyNumberFormat="1" applyFont="1" applyAlignment="1" quotePrefix="1">
      <alignment/>
    </xf>
    <xf numFmtId="0" fontId="2" fillId="0" borderId="0" xfId="275" applyFont="1" applyAlignment="1">
      <alignment horizontal="left"/>
      <protection/>
    </xf>
    <xf numFmtId="15" fontId="0" fillId="0" borderId="0" xfId="275" applyNumberFormat="1" applyAlignment="1">
      <alignment/>
      <protection/>
    </xf>
    <xf numFmtId="0" fontId="0" fillId="0" borderId="0" xfId="278" applyFont="1" applyAlignment="1">
      <alignment horizontal="left"/>
      <protection/>
    </xf>
    <xf numFmtId="1" fontId="0" fillId="0" borderId="26" xfId="276" applyNumberFormat="1" applyFill="1" applyBorder="1" applyAlignment="1">
      <alignment horizontal="center"/>
      <protection/>
    </xf>
    <xf numFmtId="1" fontId="0" fillId="0" borderId="28" xfId="276" applyNumberFormat="1" applyFill="1" applyBorder="1" applyAlignment="1">
      <alignment horizontal="center"/>
      <protection/>
    </xf>
    <xf numFmtId="1" fontId="0" fillId="0" borderId="30" xfId="276" applyNumberFormat="1" applyFill="1" applyBorder="1" applyAlignment="1">
      <alignment horizontal="center"/>
      <protection/>
    </xf>
    <xf numFmtId="0" fontId="0" fillId="29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278" applyFont="1" applyAlignment="1">
      <alignment horizontal="center"/>
      <protection/>
    </xf>
    <xf numFmtId="0" fontId="9" fillId="0" borderId="36" xfId="279" applyFont="1" applyBorder="1" applyAlignment="1">
      <alignment horizontal="center"/>
      <protection/>
    </xf>
    <xf numFmtId="0" fontId="9" fillId="0" borderId="10" xfId="279" applyFont="1" applyBorder="1" applyAlignment="1">
      <alignment horizontal="center"/>
      <protection/>
    </xf>
    <xf numFmtId="0" fontId="9" fillId="0" borderId="37" xfId="279" applyFont="1" applyBorder="1" applyAlignment="1">
      <alignment horizontal="center"/>
      <protection/>
    </xf>
  </cellXfs>
  <cellStyles count="373">
    <cellStyle name="Normal" xfId="0"/>
    <cellStyle name="%" xfId="15"/>
    <cellStyle name="_033103 13 week CF1" xfId="16"/>
    <cellStyle name="_181000-189000" xfId="17"/>
    <cellStyle name="_2002  What- No Cap X Morgan" xfId="18"/>
    <cellStyle name="_Baseline Rollforward Support 050817" xfId="19"/>
    <cellStyle name="_EGTG_2003_YTD_Cash_Flow" xfId="20"/>
    <cellStyle name="_Everest_Board_Book_2003_FINAL" xfId="21"/>
    <cellStyle name="_Oct03_Everest_Board_Financial_Operating_Report" xfId="22"/>
    <cellStyle name="_SpreadSM" xfId="23"/>
    <cellStyle name="_Vacation Hours 7-14-08 (2)" xfId="24"/>
    <cellStyle name="=C:\WINNT35\SYSTEM32\COMMAND.COM" xfId="25"/>
    <cellStyle name="20% - Accent1" xfId="26"/>
    <cellStyle name="20% - Accent1 2" xfId="27"/>
    <cellStyle name="20% - Accent1 3" xfId="28"/>
    <cellStyle name="20% - Accent2" xfId="29"/>
    <cellStyle name="20% - Accent2 2" xfId="30"/>
    <cellStyle name="20% - Accent2 3" xfId="31"/>
    <cellStyle name="20% - Accent3" xfId="32"/>
    <cellStyle name="20% - Accent3 2" xfId="33"/>
    <cellStyle name="20% - Accent3 3" xfId="34"/>
    <cellStyle name="20% - Accent4" xfId="35"/>
    <cellStyle name="20% - Accent4 2" xfId="36"/>
    <cellStyle name="20% - Accent4 3" xfId="37"/>
    <cellStyle name="20% - Accent5" xfId="38"/>
    <cellStyle name="20% - Accent5 2" xfId="39"/>
    <cellStyle name="20% - Accent6" xfId="40"/>
    <cellStyle name="20% - Accent6 2" xfId="41"/>
    <cellStyle name="20% - Accent6 3" xfId="42"/>
    <cellStyle name="40% - Accent1" xfId="43"/>
    <cellStyle name="40% - Accent1 2" xfId="44"/>
    <cellStyle name="40% - Accent1 3" xfId="45"/>
    <cellStyle name="40% - Accent2" xfId="46"/>
    <cellStyle name="40% - Accent2 2" xfId="47"/>
    <cellStyle name="40% - Accent3" xfId="48"/>
    <cellStyle name="40% - Accent3 2" xfId="49"/>
    <cellStyle name="40% - Accent3 3" xfId="50"/>
    <cellStyle name="40% - Accent4" xfId="51"/>
    <cellStyle name="40% - Accent4 2" xfId="52"/>
    <cellStyle name="40% - Accent4 3" xfId="53"/>
    <cellStyle name="40% - Accent5" xfId="54"/>
    <cellStyle name="40% - Accent5 2" xfId="55"/>
    <cellStyle name="40% - Accent5 3" xfId="56"/>
    <cellStyle name="40% - Accent6" xfId="57"/>
    <cellStyle name="40% - Accent6 2" xfId="58"/>
    <cellStyle name="40% - Accent6 3" xfId="59"/>
    <cellStyle name="60% - Accent1" xfId="60"/>
    <cellStyle name="60% - Accent1 2" xfId="61"/>
    <cellStyle name="60% - Accent1 3" xfId="62"/>
    <cellStyle name="60% - Accent2" xfId="63"/>
    <cellStyle name="60% - Accent2 2" xfId="64"/>
    <cellStyle name="60% - Accent2 3" xfId="65"/>
    <cellStyle name="60% - Accent3" xfId="66"/>
    <cellStyle name="60% - Accent3 2" xfId="67"/>
    <cellStyle name="60% - Accent3 3" xfId="68"/>
    <cellStyle name="60% - Accent4" xfId="69"/>
    <cellStyle name="60% - Accent4 2" xfId="70"/>
    <cellStyle name="60% - Accent4 3" xfId="71"/>
    <cellStyle name="60% - Accent5" xfId="72"/>
    <cellStyle name="60% - Accent5 2" xfId="73"/>
    <cellStyle name="60% - Accent5 3" xfId="74"/>
    <cellStyle name="60% - Accent6" xfId="75"/>
    <cellStyle name="60% - Accent6 2" xfId="76"/>
    <cellStyle name="60% - Accent6 3" xfId="77"/>
    <cellStyle name="Accent1" xfId="78"/>
    <cellStyle name="Accent1 2" xfId="79"/>
    <cellStyle name="Accent1 3" xfId="80"/>
    <cellStyle name="Accent2" xfId="81"/>
    <cellStyle name="Accent2 2" xfId="82"/>
    <cellStyle name="Accent2 3" xfId="83"/>
    <cellStyle name="Accent3" xfId="84"/>
    <cellStyle name="Accent3 2" xfId="85"/>
    <cellStyle name="Accent3 3" xfId="86"/>
    <cellStyle name="Accent4" xfId="87"/>
    <cellStyle name="Accent4 2" xfId="88"/>
    <cellStyle name="Accent4 3" xfId="89"/>
    <cellStyle name="Accent5" xfId="90"/>
    <cellStyle name="Accent5 2" xfId="91"/>
    <cellStyle name="Accent6" xfId="92"/>
    <cellStyle name="Accent6 2" xfId="93"/>
    <cellStyle name="Accent6 3" xfId="94"/>
    <cellStyle name="Accounting" xfId="95"/>
    <cellStyle name="Actual Date" xfId="96"/>
    <cellStyle name="ADDR" xfId="97"/>
    <cellStyle name="ADDR 2" xfId="98"/>
    <cellStyle name="Agara" xfId="99"/>
    <cellStyle name="Bad" xfId="100"/>
    <cellStyle name="Bad 2" xfId="101"/>
    <cellStyle name="Bad 3" xfId="102"/>
    <cellStyle name="Body" xfId="103"/>
    <cellStyle name="Bottom bold border" xfId="104"/>
    <cellStyle name="Bottom single border" xfId="105"/>
    <cellStyle name="Business Unit" xfId="106"/>
    <cellStyle name="C00A" xfId="107"/>
    <cellStyle name="C00A 2" xfId="108"/>
    <cellStyle name="C00B" xfId="109"/>
    <cellStyle name="C00B 2" xfId="110"/>
    <cellStyle name="C00L" xfId="111"/>
    <cellStyle name="C00L 2" xfId="112"/>
    <cellStyle name="C01A" xfId="113"/>
    <cellStyle name="C01A 2" xfId="114"/>
    <cellStyle name="C01B" xfId="115"/>
    <cellStyle name="C01B 2" xfId="116"/>
    <cellStyle name="C01H" xfId="117"/>
    <cellStyle name="C01L" xfId="118"/>
    <cellStyle name="C02A" xfId="119"/>
    <cellStyle name="C02A 2" xfId="120"/>
    <cellStyle name="C02B" xfId="121"/>
    <cellStyle name="C02H" xfId="122"/>
    <cellStyle name="C02L" xfId="123"/>
    <cellStyle name="C03A" xfId="124"/>
    <cellStyle name="C03A 2" xfId="125"/>
    <cellStyle name="C03B" xfId="126"/>
    <cellStyle name="C03H" xfId="127"/>
    <cellStyle name="C03L" xfId="128"/>
    <cellStyle name="C04A" xfId="129"/>
    <cellStyle name="C04A 2" xfId="130"/>
    <cellStyle name="C04B" xfId="131"/>
    <cellStyle name="C04H" xfId="132"/>
    <cellStyle name="C04L" xfId="133"/>
    <cellStyle name="C05A" xfId="134"/>
    <cellStyle name="C05A 2" xfId="135"/>
    <cellStyle name="C05B" xfId="136"/>
    <cellStyle name="C05H" xfId="137"/>
    <cellStyle name="C05L" xfId="138"/>
    <cellStyle name="C05L 2" xfId="139"/>
    <cellStyle name="C06A" xfId="140"/>
    <cellStyle name="C06B" xfId="141"/>
    <cellStyle name="C06H" xfId="142"/>
    <cellStyle name="C06L" xfId="143"/>
    <cellStyle name="C07A" xfId="144"/>
    <cellStyle name="C07B" xfId="145"/>
    <cellStyle name="C07H" xfId="146"/>
    <cellStyle name="C07L" xfId="147"/>
    <cellStyle name="Calculation" xfId="148"/>
    <cellStyle name="Calculation 2" xfId="149"/>
    <cellStyle name="Calculation 3" xfId="150"/>
    <cellStyle name="Check Cell" xfId="151"/>
    <cellStyle name="Check Cell 2" xfId="152"/>
    <cellStyle name="Comma" xfId="153"/>
    <cellStyle name="Comma [0]" xfId="154"/>
    <cellStyle name="Comma 0" xfId="155"/>
    <cellStyle name="Comma 2" xfId="156"/>
    <cellStyle name="Comma 3" xfId="157"/>
    <cellStyle name="Comma 3 2" xfId="158"/>
    <cellStyle name="Comma 3 3" xfId="159"/>
    <cellStyle name="Comma 4" xfId="160"/>
    <cellStyle name="Comma 4 2" xfId="161"/>
    <cellStyle name="Comma 5" xfId="162"/>
    <cellStyle name="Comma 5 2" xfId="163"/>
    <cellStyle name="Comma 6" xfId="164"/>
    <cellStyle name="Comma0 - Style1" xfId="165"/>
    <cellStyle name="Currency" xfId="166"/>
    <cellStyle name="Currency [0]" xfId="167"/>
    <cellStyle name="Currency 2" xfId="168"/>
    <cellStyle name="Currency 3" xfId="169"/>
    <cellStyle name="Currency 3 2" xfId="170"/>
    <cellStyle name="Currency 4" xfId="171"/>
    <cellStyle name="Date" xfId="172"/>
    <cellStyle name="Euro" xfId="173"/>
    <cellStyle name="Euro 2" xfId="174"/>
    <cellStyle name="Explanatory Text" xfId="175"/>
    <cellStyle name="Explanatory Text 2" xfId="176"/>
    <cellStyle name="Fixed" xfId="177"/>
    <cellStyle name="Fixed1 - Style1" xfId="178"/>
    <cellStyle name="Followed Hyperlink" xfId="179"/>
    <cellStyle name="Gilsans" xfId="180"/>
    <cellStyle name="Gilsansl" xfId="181"/>
    <cellStyle name="Good" xfId="182"/>
    <cellStyle name="Good 2" xfId="183"/>
    <cellStyle name="Good 3" xfId="184"/>
    <cellStyle name="Grey" xfId="185"/>
    <cellStyle name="Grey 2" xfId="186"/>
    <cellStyle name="HEADER" xfId="187"/>
    <cellStyle name="Header1" xfId="188"/>
    <cellStyle name="Header2" xfId="189"/>
    <cellStyle name="Heading" xfId="190"/>
    <cellStyle name="Heading 1" xfId="191"/>
    <cellStyle name="Heading 1 2" xfId="192"/>
    <cellStyle name="Heading 1 3" xfId="193"/>
    <cellStyle name="Heading 2" xfId="194"/>
    <cellStyle name="Heading 2 2" xfId="195"/>
    <cellStyle name="Heading 2 3" xfId="196"/>
    <cellStyle name="Heading 3" xfId="197"/>
    <cellStyle name="Heading 3 2" xfId="198"/>
    <cellStyle name="Heading 3 3" xfId="199"/>
    <cellStyle name="Heading 4" xfId="200"/>
    <cellStyle name="Heading 4 2" xfId="201"/>
    <cellStyle name="Heading 4 3" xfId="202"/>
    <cellStyle name="Heading1" xfId="203"/>
    <cellStyle name="Heading2" xfId="204"/>
    <cellStyle name="HIGHLIGHT" xfId="205"/>
    <cellStyle name="Hyperlink" xfId="206"/>
    <cellStyle name="Hyperlink 2" xfId="207"/>
    <cellStyle name="Input" xfId="208"/>
    <cellStyle name="Input [yellow]" xfId="209"/>
    <cellStyle name="Input [yellow] 2" xfId="210"/>
    <cellStyle name="Input 10" xfId="211"/>
    <cellStyle name="Input 11" xfId="212"/>
    <cellStyle name="Input 12" xfId="213"/>
    <cellStyle name="Input 13" xfId="214"/>
    <cellStyle name="Input 14" xfId="215"/>
    <cellStyle name="Input 2" xfId="216"/>
    <cellStyle name="Input 3" xfId="217"/>
    <cellStyle name="Input 4" xfId="218"/>
    <cellStyle name="Input 5" xfId="219"/>
    <cellStyle name="Input 6" xfId="220"/>
    <cellStyle name="Input 7" xfId="221"/>
    <cellStyle name="Input 8" xfId="222"/>
    <cellStyle name="Input 9" xfId="223"/>
    <cellStyle name="Lines" xfId="224"/>
    <cellStyle name="Lines 2" xfId="225"/>
    <cellStyle name="Linked Cell" xfId="226"/>
    <cellStyle name="Linked Cell 2" xfId="227"/>
    <cellStyle name="Linked Cell 3" xfId="228"/>
    <cellStyle name="MEM SSN" xfId="229"/>
    <cellStyle name="MEM SSN 2" xfId="230"/>
    <cellStyle name="Mine" xfId="231"/>
    <cellStyle name="mmm-yy" xfId="232"/>
    <cellStyle name="Monétaire [0]_pldt" xfId="233"/>
    <cellStyle name="Monétaire_pldt" xfId="234"/>
    <cellStyle name="Neutral" xfId="235"/>
    <cellStyle name="Neutral 2" xfId="236"/>
    <cellStyle name="Neutral 3" xfId="237"/>
    <cellStyle name="New" xfId="238"/>
    <cellStyle name="No Border" xfId="239"/>
    <cellStyle name="no dec" xfId="240"/>
    <cellStyle name="Normal - Style1" xfId="241"/>
    <cellStyle name="Normal 10" xfId="242"/>
    <cellStyle name="Normal 11" xfId="243"/>
    <cellStyle name="Normal 12" xfId="244"/>
    <cellStyle name="Normal 13" xfId="245"/>
    <cellStyle name="Normal 14" xfId="246"/>
    <cellStyle name="Normal 15" xfId="247"/>
    <cellStyle name="Normal 16" xfId="248"/>
    <cellStyle name="Normal 17" xfId="249"/>
    <cellStyle name="Normal 18" xfId="250"/>
    <cellStyle name="Normal 18 2" xfId="251"/>
    <cellStyle name="Normal 19" xfId="252"/>
    <cellStyle name="Normal 2" xfId="253"/>
    <cellStyle name="Normal 2 2" xfId="254"/>
    <cellStyle name="Normal 2 2 2" xfId="255"/>
    <cellStyle name="Normal 20" xfId="256"/>
    <cellStyle name="Normal 3" xfId="257"/>
    <cellStyle name="Normal 3 2" xfId="258"/>
    <cellStyle name="Normal 3 2 2" xfId="259"/>
    <cellStyle name="Normal 3 2 3" xfId="260"/>
    <cellStyle name="Normal 3 3" xfId="261"/>
    <cellStyle name="Normal 4" xfId="262"/>
    <cellStyle name="Normal 4 2" xfId="263"/>
    <cellStyle name="Normal 5" xfId="264"/>
    <cellStyle name="Normal 5 2" xfId="265"/>
    <cellStyle name="Normal 6" xfId="266"/>
    <cellStyle name="Normal 7" xfId="267"/>
    <cellStyle name="Normal 8" xfId="268"/>
    <cellStyle name="Normal 9" xfId="269"/>
    <cellStyle name="Normal CEN" xfId="270"/>
    <cellStyle name="Normal CEN 2" xfId="271"/>
    <cellStyle name="Normal Centered" xfId="272"/>
    <cellStyle name="Normal Centered 2" xfId="273"/>
    <cellStyle name="NORMAL CTR" xfId="274"/>
    <cellStyle name="Normal_2002 AREA LOADS FOR JNT TARIFF" xfId="275"/>
    <cellStyle name="Normal_2002 AREA LOADS FOR JNT TARIFF 2" xfId="276"/>
    <cellStyle name="Normal_2002 AREA LOADS FOR JNT TARIFF_CUS AC LOADS" xfId="277"/>
    <cellStyle name="Normal_CU AC Rate Design" xfId="278"/>
    <cellStyle name="Normal_CU AC Rate Design_CUS AC LOADS" xfId="279"/>
    <cellStyle name="Normal_CUS AC LOADS" xfId="280"/>
    <cellStyle name="Normal_Sheet2" xfId="281"/>
    <cellStyle name="Normal_TopSheet Type Ancillaries Worksheet-Updated 81903" xfId="282"/>
    <cellStyle name="Note" xfId="283"/>
    <cellStyle name="Note 2" xfId="284"/>
    <cellStyle name="Note 2 2" xfId="285"/>
    <cellStyle name="Note 3" xfId="286"/>
    <cellStyle name="nUMBER" xfId="287"/>
    <cellStyle name="Output" xfId="288"/>
    <cellStyle name="Output 2" xfId="289"/>
    <cellStyle name="Output 3" xfId="290"/>
    <cellStyle name="Percent" xfId="291"/>
    <cellStyle name="Percent [2]" xfId="292"/>
    <cellStyle name="Percent 10" xfId="293"/>
    <cellStyle name="Percent 11" xfId="294"/>
    <cellStyle name="Percent 12" xfId="295"/>
    <cellStyle name="Percent 13" xfId="296"/>
    <cellStyle name="Percent 14" xfId="297"/>
    <cellStyle name="Percent 14 2" xfId="298"/>
    <cellStyle name="Percent 15" xfId="299"/>
    <cellStyle name="Percent 16" xfId="300"/>
    <cellStyle name="Percent 17" xfId="301"/>
    <cellStyle name="Percent 2" xfId="302"/>
    <cellStyle name="Percent 2 2" xfId="303"/>
    <cellStyle name="Percent 3" xfId="304"/>
    <cellStyle name="Percent 3 2" xfId="305"/>
    <cellStyle name="Percent 4" xfId="306"/>
    <cellStyle name="Percent 5" xfId="307"/>
    <cellStyle name="Percent 6" xfId="308"/>
    <cellStyle name="Percent 7" xfId="309"/>
    <cellStyle name="Percent 8" xfId="310"/>
    <cellStyle name="Percent 9" xfId="311"/>
    <cellStyle name="PSChar" xfId="312"/>
    <cellStyle name="PSDate" xfId="313"/>
    <cellStyle name="PSDec" xfId="314"/>
    <cellStyle name="PSHeading" xfId="315"/>
    <cellStyle name="PSInt" xfId="316"/>
    <cellStyle name="PSSpacer" xfId="317"/>
    <cellStyle name="R00A" xfId="318"/>
    <cellStyle name="R00A 2" xfId="319"/>
    <cellStyle name="R00B" xfId="320"/>
    <cellStyle name="R00L" xfId="321"/>
    <cellStyle name="R00L 2" xfId="322"/>
    <cellStyle name="R01A" xfId="323"/>
    <cellStyle name="R01A 2" xfId="324"/>
    <cellStyle name="R01B" xfId="325"/>
    <cellStyle name="R01H" xfId="326"/>
    <cellStyle name="R01L" xfId="327"/>
    <cellStyle name="R01L 2" xfId="328"/>
    <cellStyle name="R02A" xfId="329"/>
    <cellStyle name="R02A 2" xfId="330"/>
    <cellStyle name="R02B" xfId="331"/>
    <cellStyle name="R02H" xfId="332"/>
    <cellStyle name="R02L" xfId="333"/>
    <cellStyle name="R03A" xfId="334"/>
    <cellStyle name="R03A 2" xfId="335"/>
    <cellStyle name="R03B" xfId="336"/>
    <cellStyle name="R03H" xfId="337"/>
    <cellStyle name="R03L" xfId="338"/>
    <cellStyle name="R03L 2" xfId="339"/>
    <cellStyle name="R04A" xfId="340"/>
    <cellStyle name="R04A 2" xfId="341"/>
    <cellStyle name="R04B" xfId="342"/>
    <cellStyle name="R04H" xfId="343"/>
    <cellStyle name="R04L" xfId="344"/>
    <cellStyle name="R04L 2" xfId="345"/>
    <cellStyle name="R05A" xfId="346"/>
    <cellStyle name="R05A 2" xfId="347"/>
    <cellStyle name="R05B" xfId="348"/>
    <cellStyle name="R05H" xfId="349"/>
    <cellStyle name="R05L" xfId="350"/>
    <cellStyle name="R05L 2" xfId="351"/>
    <cellStyle name="R06A" xfId="352"/>
    <cellStyle name="R06B" xfId="353"/>
    <cellStyle name="R06H" xfId="354"/>
    <cellStyle name="R06L" xfId="355"/>
    <cellStyle name="R07A" xfId="356"/>
    <cellStyle name="R07B" xfId="357"/>
    <cellStyle name="R07H" xfId="358"/>
    <cellStyle name="R07L" xfId="359"/>
    <cellStyle name="Resource Detail" xfId="360"/>
    <cellStyle name="Shade" xfId="361"/>
    <cellStyle name="single acct" xfId="362"/>
    <cellStyle name="Single Border" xfId="363"/>
    <cellStyle name="Small Page Heading" xfId="364"/>
    <cellStyle name="ssn" xfId="365"/>
    <cellStyle name="ssn 2" xfId="366"/>
    <cellStyle name="Style 1" xfId="367"/>
    <cellStyle name="Style 2" xfId="368"/>
    <cellStyle name="Style 27" xfId="369"/>
    <cellStyle name="Style 28" xfId="370"/>
    <cellStyle name="Table Sub Heading" xfId="371"/>
    <cellStyle name="Table Title" xfId="372"/>
    <cellStyle name="Table Units" xfId="373"/>
    <cellStyle name="Theirs" xfId="374"/>
    <cellStyle name="Times New Roman" xfId="375"/>
    <cellStyle name="Title" xfId="376"/>
    <cellStyle name="Title 2" xfId="377"/>
    <cellStyle name="Title 3" xfId="378"/>
    <cellStyle name="Total" xfId="379"/>
    <cellStyle name="Total 2" xfId="380"/>
    <cellStyle name="Total 3" xfId="381"/>
    <cellStyle name="Unprot" xfId="382"/>
    <cellStyle name="Unprot$" xfId="383"/>
    <cellStyle name="Unprotect" xfId="384"/>
    <cellStyle name="Warning Text" xfId="385"/>
    <cellStyle name="Warning Text 2" xfId="3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1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5.00390625" style="0" customWidth="1"/>
    <col min="2" max="2" width="14.140625" style="0" customWidth="1"/>
    <col min="4" max="4" width="11.28125" style="0" bestFit="1" customWidth="1"/>
    <col min="7" max="7" width="11.140625" style="0" customWidth="1"/>
    <col min="8" max="8" width="11.421875" style="0" customWidth="1"/>
    <col min="9" max="9" width="11.140625" style="0" customWidth="1"/>
  </cols>
  <sheetData>
    <row r="1" ht="12.75">
      <c r="A1" s="97" t="s">
        <v>1</v>
      </c>
    </row>
    <row r="2" spans="1:10" ht="12.75">
      <c r="A2" s="97" t="s">
        <v>2</v>
      </c>
      <c r="I2" s="126"/>
      <c r="J2" s="2"/>
    </row>
    <row r="3" spans="1:9" ht="12.75">
      <c r="A3" s="97" t="s">
        <v>3</v>
      </c>
      <c r="H3" s="122"/>
      <c r="I3" s="127"/>
    </row>
    <row r="7" ht="12">
      <c r="A7" s="108" t="s">
        <v>32</v>
      </c>
    </row>
    <row r="8" ht="12">
      <c r="A8" s="104" t="s">
        <v>33</v>
      </c>
    </row>
    <row r="9" spans="1:2" ht="12">
      <c r="A9" s="107">
        <v>1</v>
      </c>
      <c r="B9" s="5" t="s">
        <v>63</v>
      </c>
    </row>
    <row r="10" ht="12">
      <c r="A10" s="107"/>
    </row>
    <row r="11" spans="1:2" ht="12">
      <c r="A11" s="107">
        <v>2</v>
      </c>
      <c r="B11" s="5" t="s">
        <v>71</v>
      </c>
    </row>
    <row r="12" spans="1:2" ht="12">
      <c r="A12" s="107">
        <v>3</v>
      </c>
      <c r="B12" s="5" t="s">
        <v>79</v>
      </c>
    </row>
    <row r="13" spans="1:2" ht="12">
      <c r="A13" s="107">
        <v>4</v>
      </c>
      <c r="B13" s="5" t="s">
        <v>72</v>
      </c>
    </row>
    <row r="14" spans="1:2" ht="12">
      <c r="A14" s="107">
        <v>5</v>
      </c>
      <c r="B14" s="5" t="s">
        <v>73</v>
      </c>
    </row>
    <row r="15" spans="1:2" ht="12">
      <c r="A15" s="107">
        <v>6</v>
      </c>
      <c r="B15" s="5" t="s">
        <v>74</v>
      </c>
    </row>
    <row r="16" spans="1:2" ht="12">
      <c r="A16" s="107">
        <v>7</v>
      </c>
      <c r="B16" s="5" t="s">
        <v>75</v>
      </c>
    </row>
    <row r="17" spans="1:2" ht="12">
      <c r="A17" s="107">
        <v>8</v>
      </c>
      <c r="B17" s="5" t="s">
        <v>76</v>
      </c>
    </row>
    <row r="18" spans="1:2" ht="12">
      <c r="A18" s="107">
        <v>9</v>
      </c>
      <c r="B18" s="5" t="s">
        <v>80</v>
      </c>
    </row>
    <row r="19" spans="1:2" ht="12">
      <c r="A19" s="107">
        <v>10</v>
      </c>
      <c r="B19" s="5" t="s">
        <v>78</v>
      </c>
    </row>
    <row r="20" spans="1:2" ht="12">
      <c r="A20" s="107"/>
      <c r="B20" s="5"/>
    </row>
    <row r="21" spans="1:8" ht="12">
      <c r="A21" s="107">
        <v>11</v>
      </c>
      <c r="B21" s="135" t="s">
        <v>92</v>
      </c>
      <c r="C21" s="136"/>
      <c r="D21" s="136"/>
      <c r="E21" s="136"/>
      <c r="F21" s="136"/>
      <c r="G21" s="136"/>
      <c r="H21" s="136"/>
    </row>
    <row r="22" spans="1:9" ht="37.5">
      <c r="A22" s="107">
        <v>12</v>
      </c>
      <c r="B22" s="87" t="s">
        <v>41</v>
      </c>
      <c r="C22" s="134" t="s">
        <v>42</v>
      </c>
      <c r="D22" s="134"/>
      <c r="E22" s="134" t="s">
        <v>43</v>
      </c>
      <c r="F22" s="134"/>
      <c r="G22" s="90" t="s">
        <v>44</v>
      </c>
      <c r="H22" s="90" t="s">
        <v>45</v>
      </c>
      <c r="I22" s="90" t="s">
        <v>82</v>
      </c>
    </row>
    <row r="23" spans="1:9" ht="12">
      <c r="A23" s="107">
        <v>13</v>
      </c>
      <c r="B23" s="86"/>
      <c r="C23" s="85" t="s">
        <v>46</v>
      </c>
      <c r="D23" s="85" t="s">
        <v>47</v>
      </c>
      <c r="E23" s="85" t="s">
        <v>46</v>
      </c>
      <c r="F23" s="85" t="s">
        <v>47</v>
      </c>
      <c r="G23" s="86"/>
      <c r="H23" s="86"/>
      <c r="I23" s="86"/>
    </row>
    <row r="24" spans="1:10" ht="12">
      <c r="A24" s="107">
        <v>14</v>
      </c>
      <c r="B24" s="88" t="s">
        <v>48</v>
      </c>
      <c r="C24" s="89">
        <f>ROUND('Sch. 2 - BHP'!H31,5)</f>
        <v>0.00034</v>
      </c>
      <c r="D24" s="89">
        <f>ROUND('Sch. 2 - BHP'!H30,5)</f>
        <v>0.00019</v>
      </c>
      <c r="E24" s="118">
        <f>ROUND('Sch. 2 - BHP'!H28,4)</f>
        <v>0.0054</v>
      </c>
      <c r="F24" s="118">
        <f>ROUND('Sch. 2 - BHP'!H27,4)</f>
        <v>0.0046</v>
      </c>
      <c r="G24" s="118">
        <f>ROUND('Sch. 2 - BHP'!H25,4)</f>
        <v>0.0324</v>
      </c>
      <c r="H24" s="118">
        <f>ROUND('Sch. 2 - BHP'!H23,4)</f>
        <v>0.1404</v>
      </c>
      <c r="I24" s="118">
        <f>ROUND(+'Sch. 2 - BHP'!H21,4)</f>
        <v>1.6853</v>
      </c>
      <c r="J24" s="91"/>
    </row>
    <row r="25" spans="1:9" ht="12">
      <c r="A25" s="107">
        <v>15</v>
      </c>
      <c r="B25" s="88" t="s">
        <v>49</v>
      </c>
      <c r="C25" s="89">
        <f>ROUND('Sch. 2 - Gillette'!H31,5)</f>
        <v>6E-05</v>
      </c>
      <c r="D25" s="89">
        <f>ROUND('Sch. 2 - Gillette'!H30,5)</f>
        <v>3E-05</v>
      </c>
      <c r="E25" s="118">
        <f>ROUND('Sch. 2 - Gillette'!H28,4)</f>
        <v>0.001</v>
      </c>
      <c r="F25" s="118">
        <f>ROUND('Sch. 2 - Gillette'!H27,4)</f>
        <v>0.0008</v>
      </c>
      <c r="G25" s="118">
        <f>ROUND('Sch. 2 - Gillette'!H25,4)</f>
        <v>0.0058</v>
      </c>
      <c r="H25" s="118">
        <f>ROUND('Sch. 2 - Gillette'!H23,4)</f>
        <v>0.0251</v>
      </c>
      <c r="I25" s="118">
        <f>ROUND(+'Sch. 2 - Gillette'!H21,4)</f>
        <v>0.3009</v>
      </c>
    </row>
    <row r="26" spans="1:9" ht="12">
      <c r="A26" s="107">
        <v>16</v>
      </c>
      <c r="B26" s="100" t="s">
        <v>50</v>
      </c>
      <c r="C26" s="99">
        <f>ROUND('Sch. 2 - CLFP'!H31,5)</f>
        <v>0.00012</v>
      </c>
      <c r="D26" s="99">
        <f>ROUND('Sch. 2 - CLFP'!H30,5)</f>
        <v>7E-05</v>
      </c>
      <c r="E26" s="119">
        <f>ROUND('Sch. 2 - CLFP'!H28,4)</f>
        <v>0.002</v>
      </c>
      <c r="F26" s="119">
        <f>ROUND('Sch. 2 - CLFP'!H27,4)</f>
        <v>0.0017</v>
      </c>
      <c r="G26" s="119">
        <f>ROUND('Sch. 2 - CLFP'!H25,4)</f>
        <v>0.0117</v>
      </c>
      <c r="H26" s="119">
        <f>ROUND('Sch. 2 - CLFP'!H23,4)</f>
        <v>0.0509</v>
      </c>
      <c r="I26" s="119">
        <f>ROUND(+'Sch. 2 - CLFP'!H21,4)</f>
        <v>0.6102</v>
      </c>
    </row>
    <row r="27" spans="1:9" ht="12">
      <c r="A27" s="107">
        <v>17</v>
      </c>
      <c r="B27" s="100" t="s">
        <v>77</v>
      </c>
      <c r="C27" s="99">
        <f>ROUND('Sch. 2 - BHW'!H31,5)</f>
        <v>5E-05</v>
      </c>
      <c r="D27" s="99">
        <f>ROUND('Sch. 2 - BHW'!H30,5)</f>
        <v>3E-05</v>
      </c>
      <c r="E27" s="119">
        <f>ROUND('Sch. 2 - BHW'!H28,4)</f>
        <v>0.0008</v>
      </c>
      <c r="F27" s="119">
        <f>ROUND('Sch. 2 - BHW'!H27,4)</f>
        <v>0.0007</v>
      </c>
      <c r="G27" s="119">
        <f>ROUND('Sch. 2 - BHW'!H25,4)</f>
        <v>0.0051</v>
      </c>
      <c r="H27" s="119">
        <f>ROUND('Sch. 2 - BHW'!H23,4)</f>
        <v>0.022</v>
      </c>
      <c r="I27" s="119">
        <f>ROUND(+'Sch. 2 - BHW'!H21,4)</f>
        <v>0.2643</v>
      </c>
    </row>
    <row r="28" spans="1:9" ht="12">
      <c r="A28" s="107">
        <v>18</v>
      </c>
      <c r="B28" s="100" t="s">
        <v>69</v>
      </c>
      <c r="C28" s="99">
        <f>ROUND('Sch. 2 - Basin'!H31,5)</f>
        <v>0.00021</v>
      </c>
      <c r="D28" s="99">
        <f>ROUND('Sch. 2 - Basin'!H30,5)</f>
        <v>0.00012</v>
      </c>
      <c r="E28" s="119">
        <f>ROUND('Sch. 2 - Basin'!H28,4)</f>
        <v>0.0034</v>
      </c>
      <c r="F28" s="119">
        <f>ROUND('Sch. 2 - Basin'!H27,4)</f>
        <v>0.0029</v>
      </c>
      <c r="G28" s="119">
        <f>ROUND('Sch. 2 - Basin'!H25,4)</f>
        <v>0.0202</v>
      </c>
      <c r="H28" s="119">
        <f>ROUND('Sch. 2 - Basin'!H23,4)</f>
        <v>0.0875</v>
      </c>
      <c r="I28" s="119">
        <f>ROUND(+'Sch. 2 - Basin'!H21,4)</f>
        <v>1.0504</v>
      </c>
    </row>
    <row r="29" spans="1:9" ht="12">
      <c r="A29" s="107">
        <v>19</v>
      </c>
      <c r="B29" s="100" t="s">
        <v>70</v>
      </c>
      <c r="C29" s="99">
        <f>ROUND('Sch. 2 - WMPA'!H31,5)</f>
        <v>1E-05</v>
      </c>
      <c r="D29" s="99">
        <f>ROUND('Sch. 2 - WMPA'!H30,5)</f>
        <v>1E-05</v>
      </c>
      <c r="E29" s="119">
        <f>ROUND('Sch. 2 - WMPA'!H28,4)</f>
        <v>0.0002</v>
      </c>
      <c r="F29" s="119">
        <f>ROUND('Sch. 2 - WMPA'!H27,4)</f>
        <v>0.0002</v>
      </c>
      <c r="G29" s="119">
        <f>ROUND('Sch. 2 - WMPA'!H25,4)</f>
        <v>0.0013</v>
      </c>
      <c r="H29" s="119">
        <f>ROUND('Sch. 2 - WMPA'!H23,4)</f>
        <v>0.0057</v>
      </c>
      <c r="I29" s="119">
        <f>ROUND(+'Sch. 2 - WMPA'!H21,4)</f>
        <v>0.0678</v>
      </c>
    </row>
    <row r="30" spans="1:9" ht="12.75">
      <c r="A30" s="107">
        <v>20</v>
      </c>
      <c r="B30" s="92" t="s">
        <v>51</v>
      </c>
      <c r="C30" s="93">
        <f aca="true" t="shared" si="0" ref="C30:H30">SUM(C24:C29)</f>
        <v>0.0007900000000000001</v>
      </c>
      <c r="D30" s="93">
        <f t="shared" si="0"/>
        <v>0.00045000000000000004</v>
      </c>
      <c r="E30" s="120">
        <f t="shared" si="0"/>
        <v>0.012800000000000002</v>
      </c>
      <c r="F30" s="120">
        <f t="shared" si="0"/>
        <v>0.010900000000000002</v>
      </c>
      <c r="G30" s="120">
        <f t="shared" si="0"/>
        <v>0.0765</v>
      </c>
      <c r="H30" s="120">
        <f t="shared" si="0"/>
        <v>0.33159999999999995</v>
      </c>
      <c r="I30" s="120">
        <f>SUM(I24:I29)</f>
        <v>3.9789000000000003</v>
      </c>
    </row>
    <row r="31" spans="1:4" ht="12">
      <c r="A31" s="107">
        <v>21</v>
      </c>
      <c r="B31" s="26" t="s">
        <v>94</v>
      </c>
      <c r="C31" s="105"/>
      <c r="D31" s="106">
        <f>'CUS AC LOADS'!J24*1000</f>
        <v>985000</v>
      </c>
    </row>
  </sheetData>
  <sheetProtection/>
  <mergeCells count="3">
    <mergeCell ref="C22:D22"/>
    <mergeCell ref="E22:F22"/>
    <mergeCell ref="B21:H21"/>
  </mergeCells>
  <printOptions/>
  <pageMargins left="0.7" right="0.7" top="0.75" bottom="0.75" header="0.3" footer="0.3"/>
  <pageSetup fitToHeight="1" fitToWidth="1" horizontalDpi="600" verticalDpi="600" orientation="portrait" scale="91" r:id="rId1"/>
  <headerFooter>
    <oddHeader>&amp;R&amp;"Arial,Bold"Black Hills Power, Inc.
September 30,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7.7109375" style="6" customWidth="1"/>
    <col min="2" max="5" width="9.140625" style="6" customWidth="1"/>
    <col min="6" max="6" width="10.421875" style="6" customWidth="1"/>
    <col min="7" max="7" width="12.421875" style="6" customWidth="1"/>
    <col min="8" max="8" width="11.140625" style="6" bestFit="1" customWidth="1"/>
    <col min="9" max="9" width="29.57421875" style="49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1" ht="12.75">
      <c r="A2" s="31" t="s">
        <v>2</v>
      </c>
      <c r="B2" s="32"/>
      <c r="C2" s="32"/>
      <c r="D2" s="32"/>
      <c r="E2" s="32"/>
      <c r="F2" s="32"/>
      <c r="G2" s="32"/>
      <c r="H2" s="33"/>
      <c r="J2" s="123"/>
      <c r="K2" s="2"/>
    </row>
    <row r="3" spans="1:15" ht="12.75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4"/>
      <c r="K3" s="34"/>
      <c r="L3" s="7"/>
      <c r="M3" s="7"/>
      <c r="N3" s="7"/>
      <c r="O3" s="35"/>
    </row>
    <row r="4" spans="1:16" ht="12.75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8"/>
      <c r="I6" s="24"/>
      <c r="J6" s="8"/>
      <c r="K6" s="8"/>
    </row>
    <row r="7" spans="1:11" s="6" customFormat="1" ht="12">
      <c r="A7" s="8"/>
      <c r="B7" s="8"/>
      <c r="C7" s="8"/>
      <c r="D7" s="8"/>
      <c r="E7" s="8"/>
      <c r="F7" s="8"/>
      <c r="G7" s="8"/>
      <c r="H7" s="28"/>
      <c r="I7" s="24"/>
      <c r="J7" s="27"/>
      <c r="K7" s="27"/>
    </row>
    <row r="8" spans="1:11" s="6" customFormat="1" ht="12">
      <c r="A8" s="94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1" ht="12">
      <c r="A9" s="95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1" ht="12">
      <c r="A10" s="38">
        <v>1</v>
      </c>
      <c r="B10" s="98" t="s">
        <v>62</v>
      </c>
      <c r="C10" s="41"/>
      <c r="D10" s="46"/>
      <c r="E10" s="41"/>
      <c r="F10" s="3"/>
      <c r="G10" s="3"/>
      <c r="H10" s="4">
        <v>1660052</v>
      </c>
      <c r="I10" s="22" t="s">
        <v>53</v>
      </c>
      <c r="J10" s="37"/>
      <c r="K10" s="44"/>
    </row>
    <row r="11" spans="1:11" ht="12">
      <c r="A11" s="38">
        <f>A10+1</f>
        <v>2</v>
      </c>
      <c r="B11" s="98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1" ht="12">
      <c r="A12" s="38">
        <f>A11+1</f>
        <v>3</v>
      </c>
      <c r="B12" s="98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1" ht="12">
      <c r="A13" s="38">
        <f>A12+1</f>
        <v>4</v>
      </c>
      <c r="B13" s="98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1" ht="12">
      <c r="A14" s="38">
        <v>5</v>
      </c>
      <c r="B14" s="98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1" ht="12">
      <c r="A15" s="38">
        <v>6</v>
      </c>
      <c r="B15" s="98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1" ht="12.7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H10</f>
        <v>1660052</v>
      </c>
      <c r="I17" s="96" t="s">
        <v>59</v>
      </c>
      <c r="J17" s="36"/>
      <c r="K17" s="43"/>
    </row>
    <row r="18" spans="1:11" ht="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0" ht="12">
      <c r="A19" s="38">
        <f>A17+1</f>
        <v>8</v>
      </c>
      <c r="B19" s="3" t="s">
        <v>95</v>
      </c>
      <c r="C19" s="3"/>
      <c r="D19" s="3"/>
      <c r="E19" s="3"/>
      <c r="F19" s="3"/>
      <c r="G19" s="3"/>
      <c r="H19" s="47">
        <f>'CUS AC LOADS'!J24*1000</f>
        <v>985000</v>
      </c>
      <c r="I19" s="22" t="s">
        <v>66</v>
      </c>
      <c r="J19" s="84"/>
    </row>
    <row r="20" spans="1:11" s="6" customFormat="1" ht="12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1" s="6" customFormat="1" ht="12">
      <c r="A21" s="9">
        <f>A19+1</f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1.6853</v>
      </c>
      <c r="I21" s="23" t="s">
        <v>83</v>
      </c>
      <c r="J21" s="48"/>
      <c r="K21" s="27"/>
    </row>
    <row r="22" spans="1:12" s="6" customFormat="1" ht="12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 ht="12">
      <c r="A23" s="9">
        <f>A21+1</f>
        <v>10</v>
      </c>
      <c r="B23" s="10"/>
      <c r="C23" s="10"/>
      <c r="D23" s="10"/>
      <c r="E23" s="10"/>
      <c r="F23" s="10"/>
      <c r="G23" s="10"/>
      <c r="H23" s="51">
        <f>ROUND(H21/12,4)</f>
        <v>0.1404</v>
      </c>
      <c r="I23" s="23" t="s">
        <v>84</v>
      </c>
      <c r="J23" s="48"/>
      <c r="K23" s="53"/>
      <c r="L23" s="54"/>
    </row>
    <row r="24" spans="1:11" s="6" customFormat="1" ht="12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1" s="6" customFormat="1" ht="12">
      <c r="A25" s="9">
        <f>A23+1</f>
        <v>11</v>
      </c>
      <c r="B25" s="10"/>
      <c r="C25" s="10"/>
      <c r="D25" s="10"/>
      <c r="E25" s="10"/>
      <c r="F25" s="50"/>
      <c r="G25" s="10"/>
      <c r="H25" s="51">
        <f>ROUND(H21/52,4)</f>
        <v>0.0324</v>
      </c>
      <c r="I25" s="23" t="s">
        <v>85</v>
      </c>
      <c r="J25" s="48"/>
      <c r="K25" s="27"/>
    </row>
    <row r="26" spans="1:11" s="6" customFormat="1" ht="12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1" s="6" customFormat="1" ht="12">
      <c r="A27" s="9">
        <f>A25+1</f>
        <v>12</v>
      </c>
      <c r="B27" s="10"/>
      <c r="C27" s="10"/>
      <c r="D27" s="10"/>
      <c r="E27" s="50"/>
      <c r="F27" s="10"/>
      <c r="G27" s="10"/>
      <c r="H27" s="51">
        <f>ROUND(H21/365,4)</f>
        <v>0.0046</v>
      </c>
      <c r="I27" s="23" t="s">
        <v>86</v>
      </c>
      <c r="J27" s="48" t="s">
        <v>37</v>
      </c>
      <c r="K27" s="27"/>
    </row>
    <row r="28" spans="1:11" s="6" customFormat="1" ht="12">
      <c r="A28" s="9">
        <f>A27+1</f>
        <v>13</v>
      </c>
      <c r="B28" s="10"/>
      <c r="C28" s="10"/>
      <c r="D28" s="10"/>
      <c r="E28" s="50"/>
      <c r="F28" s="10"/>
      <c r="G28" s="10"/>
      <c r="H28" s="51">
        <f>ROUND(H21/312,4)</f>
        <v>0.0054</v>
      </c>
      <c r="I28" s="23" t="s">
        <v>87</v>
      </c>
      <c r="J28" s="48" t="s">
        <v>36</v>
      </c>
      <c r="K28" s="27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1" s="6" customFormat="1" ht="12">
      <c r="A30" s="9">
        <f>A28+1</f>
        <v>14</v>
      </c>
      <c r="B30" s="10"/>
      <c r="C30" s="10"/>
      <c r="D30" s="10"/>
      <c r="E30" s="10"/>
      <c r="F30" s="10"/>
      <c r="G30" s="10"/>
      <c r="H30" s="52">
        <f>ROUND((H21/8760),5)</f>
        <v>0.00019</v>
      </c>
      <c r="I30" s="23" t="s">
        <v>88</v>
      </c>
      <c r="J30" s="48"/>
      <c r="K30" s="27"/>
    </row>
    <row r="31" spans="1:11" s="6" customFormat="1" ht="12">
      <c r="A31" s="9">
        <f>A30+1</f>
        <v>15</v>
      </c>
      <c r="B31" s="10"/>
      <c r="C31" s="10"/>
      <c r="D31" s="10"/>
      <c r="E31" s="10"/>
      <c r="F31" s="10"/>
      <c r="G31" s="10"/>
      <c r="H31" s="52">
        <f>ROUND((H21/4992),5)</f>
        <v>0.00034</v>
      </c>
      <c r="I31" s="23" t="s">
        <v>89</v>
      </c>
      <c r="J31" s="48" t="s">
        <v>38</v>
      </c>
      <c r="K31" s="27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sheetProtection/>
  <printOptions/>
  <pageMargins left="0.7" right="0.7" top="0.75" bottom="0.75" header="0.3" footer="0.3"/>
  <pageSetup fitToHeight="1" fitToWidth="1" horizontalDpi="600" verticalDpi="600" orientation="portrait" scale="69" r:id="rId1"/>
  <headerFooter>
    <oddHeader>&amp;R&amp;"Arial,Bold"Black Hills Power, Inc.
September 30,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7.7109375" style="6" customWidth="1"/>
    <col min="2" max="5" width="9.140625" style="6" customWidth="1"/>
    <col min="6" max="6" width="11.140625" style="6" customWidth="1"/>
    <col min="7" max="7" width="11.28125" style="6" customWidth="1"/>
    <col min="8" max="8" width="11.140625" style="6" bestFit="1" customWidth="1"/>
    <col min="9" max="9" width="27.8515625" style="49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1" ht="12.75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5" ht="12.75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4"/>
      <c r="K3" s="34"/>
      <c r="L3" s="7"/>
      <c r="M3" s="7"/>
      <c r="N3" s="7"/>
      <c r="O3" s="35"/>
    </row>
    <row r="4" spans="1:16" ht="12.75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1" s="6" customFormat="1" ht="12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1" s="6" customFormat="1" ht="12">
      <c r="A8" s="94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1" ht="12">
      <c r="A9" s="95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1" ht="12">
      <c r="A10" s="38">
        <v>1</v>
      </c>
      <c r="B10" s="98" t="s">
        <v>62</v>
      </c>
      <c r="C10" s="41"/>
      <c r="D10" s="46"/>
      <c r="E10" s="41"/>
      <c r="F10" s="3"/>
      <c r="G10" s="3"/>
      <c r="H10" s="4">
        <v>1660052</v>
      </c>
      <c r="I10" s="22" t="s">
        <v>53</v>
      </c>
      <c r="J10" s="37"/>
      <c r="K10" s="44"/>
    </row>
    <row r="11" spans="1:11" ht="12">
      <c r="A11" s="40">
        <v>2</v>
      </c>
      <c r="B11" s="98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1" ht="12">
      <c r="A12" s="40">
        <v>3</v>
      </c>
      <c r="B12" s="98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1" ht="12">
      <c r="A13" s="40">
        <v>4</v>
      </c>
      <c r="B13" s="98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1" ht="12">
      <c r="A14" s="40">
        <v>5</v>
      </c>
      <c r="B14" s="98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1" ht="12">
      <c r="A15" s="40">
        <v>6</v>
      </c>
      <c r="B15" s="98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1" ht="12.75" thickBot="1">
      <c r="A17" s="9">
        <f>A15+1</f>
        <v>7</v>
      </c>
      <c r="B17" s="11" t="s">
        <v>4</v>
      </c>
      <c r="C17" s="11"/>
      <c r="D17" s="11"/>
      <c r="E17" s="11"/>
      <c r="F17" s="11"/>
      <c r="G17" s="11"/>
      <c r="H17" s="12">
        <f>H11</f>
        <v>296353</v>
      </c>
      <c r="I17" s="96" t="s">
        <v>58</v>
      </c>
      <c r="J17" s="36"/>
      <c r="K17" s="43"/>
    </row>
    <row r="18" spans="1:11" ht="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0" ht="12">
      <c r="A19" s="38">
        <f>A17+1</f>
        <v>8</v>
      </c>
      <c r="B19" s="3" t="str">
        <f>'Sch. 2 - BHP'!B19</f>
        <v>Common Use AC Facility Transmission Load (2017 Projected Load)</v>
      </c>
      <c r="C19" s="3"/>
      <c r="D19" s="3"/>
      <c r="E19" s="3"/>
      <c r="F19" s="3"/>
      <c r="G19" s="3"/>
      <c r="H19" s="47">
        <f>'CUS AC LOADS'!J24*1000</f>
        <v>985000</v>
      </c>
      <c r="I19" s="22" t="s">
        <v>66</v>
      </c>
      <c r="J19" s="84"/>
    </row>
    <row r="20" spans="1:11" s="6" customFormat="1" ht="12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 ht="12">
      <c r="A21" s="9">
        <f>A19+1</f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0.3009</v>
      </c>
      <c r="I21" s="23" t="s">
        <v>83</v>
      </c>
      <c r="J21" s="48"/>
      <c r="K21" s="27"/>
      <c r="L21" s="103"/>
    </row>
    <row r="22" spans="1:12" s="6" customFormat="1" ht="12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102"/>
    </row>
    <row r="23" spans="1:12" s="6" customFormat="1" ht="12">
      <c r="A23" s="9">
        <f>A21+1</f>
        <v>10</v>
      </c>
      <c r="B23" s="10"/>
      <c r="C23" s="10"/>
      <c r="D23" s="10"/>
      <c r="E23" s="10"/>
      <c r="F23" s="10"/>
      <c r="G23" s="10"/>
      <c r="H23" s="51">
        <f>ROUND(H21/12,4)</f>
        <v>0.0251</v>
      </c>
      <c r="I23" s="23" t="s">
        <v>84</v>
      </c>
      <c r="J23" s="48"/>
      <c r="K23" s="53"/>
      <c r="L23" s="54"/>
    </row>
    <row r="24" spans="1:11" s="6" customFormat="1" ht="12">
      <c r="A24" s="8"/>
      <c r="B24" s="8"/>
      <c r="C24" s="8"/>
      <c r="D24" s="8"/>
      <c r="E24" s="8"/>
      <c r="F24" s="8"/>
      <c r="G24" s="8"/>
      <c r="H24" s="117"/>
      <c r="I24" s="24"/>
      <c r="J24" s="27"/>
      <c r="K24" s="27"/>
    </row>
    <row r="25" spans="1:11" s="6" customFormat="1" ht="12">
      <c r="A25" s="9">
        <f>A23+1</f>
        <v>11</v>
      </c>
      <c r="B25" s="10"/>
      <c r="C25" s="10"/>
      <c r="D25" s="10"/>
      <c r="E25" s="10"/>
      <c r="F25" s="50"/>
      <c r="G25" s="10"/>
      <c r="H25" s="51">
        <f>ROUND(H21/52,4)</f>
        <v>0.0058</v>
      </c>
      <c r="I25" s="23" t="s">
        <v>85</v>
      </c>
      <c r="J25" s="48"/>
      <c r="K25" s="27"/>
    </row>
    <row r="26" spans="1:11" s="6" customFormat="1" ht="12">
      <c r="A26" s="8"/>
      <c r="B26" s="8"/>
      <c r="C26" s="8"/>
      <c r="D26" s="8"/>
      <c r="E26" s="8"/>
      <c r="F26" s="8"/>
      <c r="G26" s="8"/>
      <c r="H26" s="117"/>
      <c r="I26" s="24"/>
      <c r="J26" s="27"/>
      <c r="K26" s="27"/>
    </row>
    <row r="27" spans="1:11" s="6" customFormat="1" ht="12">
      <c r="A27" s="9">
        <f>A25+1</f>
        <v>12</v>
      </c>
      <c r="B27" s="10"/>
      <c r="C27" s="10"/>
      <c r="D27" s="10"/>
      <c r="E27" s="50"/>
      <c r="F27" s="10"/>
      <c r="G27" s="10"/>
      <c r="H27" s="51">
        <f>ROUND(H21/365,4)</f>
        <v>0.0008</v>
      </c>
      <c r="I27" s="23" t="s">
        <v>86</v>
      </c>
      <c r="J27" s="48" t="s">
        <v>37</v>
      </c>
      <c r="K27" s="27"/>
    </row>
    <row r="28" spans="1:11" s="6" customFormat="1" ht="12">
      <c r="A28" s="9">
        <f>A27+1</f>
        <v>13</v>
      </c>
      <c r="B28" s="10"/>
      <c r="C28" s="10"/>
      <c r="D28" s="10"/>
      <c r="E28" s="50"/>
      <c r="F28" s="10"/>
      <c r="G28" s="10"/>
      <c r="H28" s="51">
        <f>ROUND(H21/312,4)</f>
        <v>0.001</v>
      </c>
      <c r="I28" s="23" t="s">
        <v>87</v>
      </c>
      <c r="J28" s="48" t="s">
        <v>36</v>
      </c>
      <c r="K28" s="27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1" s="6" customFormat="1" ht="12">
      <c r="A30" s="9">
        <f>A28+1</f>
        <v>14</v>
      </c>
      <c r="B30" s="10"/>
      <c r="C30" s="10"/>
      <c r="D30" s="10"/>
      <c r="E30" s="10"/>
      <c r="F30" s="10"/>
      <c r="G30" s="10"/>
      <c r="H30" s="52">
        <f>ROUND((H21/8760),5)</f>
        <v>3E-05</v>
      </c>
      <c r="I30" s="23" t="s">
        <v>88</v>
      </c>
      <c r="J30" s="48"/>
      <c r="K30" s="27"/>
    </row>
    <row r="31" spans="1:11" s="6" customFormat="1" ht="12">
      <c r="A31" s="9">
        <f>A30+1</f>
        <v>15</v>
      </c>
      <c r="B31" s="10"/>
      <c r="C31" s="10"/>
      <c r="D31" s="10"/>
      <c r="E31" s="10"/>
      <c r="F31" s="10"/>
      <c r="G31" s="10"/>
      <c r="H31" s="52">
        <f>ROUND((H21/4992),5)</f>
        <v>6E-05</v>
      </c>
      <c r="I31" s="23" t="s">
        <v>89</v>
      </c>
      <c r="J31" s="48" t="s">
        <v>38</v>
      </c>
      <c r="K31" s="27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sheetProtection/>
  <printOptions/>
  <pageMargins left="0.7" right="0.7" top="0.75" bottom="0.75" header="0.3" footer="0.3"/>
  <pageSetup fitToHeight="1" fitToWidth="1" horizontalDpi="600" verticalDpi="600" orientation="portrait" scale="70" r:id="rId1"/>
  <headerFooter>
    <oddHeader>&amp;R&amp;"Arial,Bold"Black Hills Power, Inc.
September 30,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7.7109375" style="6" customWidth="1"/>
    <col min="2" max="6" width="9.140625" style="6" customWidth="1"/>
    <col min="7" max="7" width="12.421875" style="6" customWidth="1"/>
    <col min="8" max="8" width="11.140625" style="6" bestFit="1" customWidth="1"/>
    <col min="9" max="9" width="27.8515625" style="49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1" ht="12.75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5" ht="12.75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4"/>
      <c r="K3" s="34"/>
      <c r="L3" s="7"/>
      <c r="M3" s="7"/>
      <c r="N3" s="7"/>
      <c r="O3" s="35"/>
    </row>
    <row r="4" spans="1:16" ht="12.75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1" s="6" customFormat="1" ht="12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1" s="6" customFormat="1" ht="12">
      <c r="A8" s="94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1" ht="12">
      <c r="A9" s="95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1" ht="12">
      <c r="A10" s="40">
        <v>1</v>
      </c>
      <c r="B10" s="98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1" ht="12">
      <c r="A11" s="40">
        <v>2</v>
      </c>
      <c r="B11" s="98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1" ht="12">
      <c r="A12" s="40">
        <v>3</v>
      </c>
      <c r="B12" s="98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1" ht="12">
      <c r="A13" s="40">
        <v>4</v>
      </c>
      <c r="B13" s="98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1" ht="12">
      <c r="A14" s="40">
        <v>5</v>
      </c>
      <c r="B14" s="98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1" ht="12">
      <c r="A15" s="40">
        <v>6</v>
      </c>
      <c r="B15" s="98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1" ht="12.7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H12</f>
        <v>601062</v>
      </c>
      <c r="I17" s="96" t="s">
        <v>60</v>
      </c>
      <c r="J17" s="36"/>
      <c r="K17" s="43"/>
    </row>
    <row r="18" spans="1:11" ht="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0" ht="12">
      <c r="A19" s="38">
        <v>8</v>
      </c>
      <c r="B19" s="3" t="str">
        <f>'Sch. 2 - BHP'!B19</f>
        <v>Common Use AC Facility Transmission Load (2017 Projected Load)</v>
      </c>
      <c r="C19" s="3"/>
      <c r="D19" s="3"/>
      <c r="E19" s="3"/>
      <c r="F19" s="3"/>
      <c r="G19" s="3"/>
      <c r="H19" s="47">
        <f>'CUS AC LOADS'!J24*1000</f>
        <v>985000</v>
      </c>
      <c r="I19" s="22" t="s">
        <v>66</v>
      </c>
      <c r="J19" s="84"/>
    </row>
    <row r="20" spans="1:11" s="6" customFormat="1" ht="12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1" s="6" customFormat="1" ht="12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0.6102</v>
      </c>
      <c r="I21" s="23" t="s">
        <v>83</v>
      </c>
      <c r="J21" s="48"/>
      <c r="K21" s="27"/>
    </row>
    <row r="22" spans="1:12" s="6" customFormat="1" ht="12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 ht="12">
      <c r="A23" s="9">
        <v>10</v>
      </c>
      <c r="B23" s="10"/>
      <c r="C23" s="10"/>
      <c r="D23" s="10"/>
      <c r="E23" s="10"/>
      <c r="F23" s="10"/>
      <c r="G23" s="10"/>
      <c r="H23" s="51">
        <f>ROUND(H21/12,4)</f>
        <v>0.0509</v>
      </c>
      <c r="I23" s="23" t="s">
        <v>84</v>
      </c>
      <c r="J23" s="48"/>
      <c r="K23" s="53"/>
      <c r="L23" s="54"/>
    </row>
    <row r="24" spans="1:11" s="6" customFormat="1" ht="12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1" s="6" customFormat="1" ht="12">
      <c r="A25" s="9">
        <v>11</v>
      </c>
      <c r="B25" s="10"/>
      <c r="C25" s="10"/>
      <c r="D25" s="10"/>
      <c r="E25" s="10"/>
      <c r="F25" s="50"/>
      <c r="G25" s="10"/>
      <c r="H25" s="51">
        <f>ROUND(H21/52,4)</f>
        <v>0.0117</v>
      </c>
      <c r="I25" s="23" t="s">
        <v>85</v>
      </c>
      <c r="J25" s="48"/>
      <c r="K25" s="27"/>
    </row>
    <row r="26" spans="1:11" s="6" customFormat="1" ht="12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1" s="6" customFormat="1" ht="12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0.0017</v>
      </c>
      <c r="I27" s="23" t="s">
        <v>86</v>
      </c>
      <c r="J27" s="48" t="s">
        <v>37</v>
      </c>
      <c r="K27" s="27"/>
    </row>
    <row r="28" spans="1:11" s="6" customFormat="1" ht="12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0.002</v>
      </c>
      <c r="I28" s="23" t="s">
        <v>87</v>
      </c>
      <c r="J28" s="48" t="s">
        <v>36</v>
      </c>
      <c r="K28" s="27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1" s="6" customFormat="1" ht="12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7E-05</v>
      </c>
      <c r="I30" s="23" t="s">
        <v>88</v>
      </c>
      <c r="J30" s="48"/>
      <c r="K30" s="27"/>
    </row>
    <row r="31" spans="1:11" s="6" customFormat="1" ht="12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0.00012</v>
      </c>
      <c r="I31" s="23" t="s">
        <v>89</v>
      </c>
      <c r="J31" s="48" t="s">
        <v>38</v>
      </c>
      <c r="K31" s="27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  <headerFooter>
    <oddHeader>&amp;R&amp;"Arial,Bold"Black Hills Power, Inc.
September 30,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7.7109375" style="6" customWidth="1"/>
    <col min="2" max="5" width="9.140625" style="6" customWidth="1"/>
    <col min="6" max="6" width="10.140625" style="6" customWidth="1"/>
    <col min="7" max="7" width="11.57421875" style="6" customWidth="1"/>
    <col min="8" max="8" width="11.140625" style="6" bestFit="1" customWidth="1"/>
    <col min="9" max="9" width="27.8515625" style="49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1" ht="12.75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5" ht="12.75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4"/>
      <c r="K3" s="34"/>
      <c r="L3" s="7"/>
      <c r="M3" s="7"/>
      <c r="N3" s="7"/>
      <c r="O3" s="35"/>
    </row>
    <row r="4" spans="1:16" ht="12.75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1" s="6" customFormat="1" ht="12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1" s="6" customFormat="1" ht="12">
      <c r="A8" s="94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1" ht="12">
      <c r="A9" s="95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1" ht="12">
      <c r="A10" s="40">
        <v>1</v>
      </c>
      <c r="B10" s="98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1" ht="12">
      <c r="A11" s="40">
        <v>2</v>
      </c>
      <c r="B11" s="98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1" ht="12">
      <c r="A12" s="40">
        <v>3</v>
      </c>
      <c r="B12" s="98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1" ht="12">
      <c r="A13" s="40">
        <v>4</v>
      </c>
      <c r="B13" s="98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1" ht="12">
      <c r="A14" s="40">
        <v>5</v>
      </c>
      <c r="B14" s="98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1" ht="12">
      <c r="A15" s="40">
        <v>6</v>
      </c>
      <c r="B15" s="98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1" ht="12.7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H13</f>
        <v>260384</v>
      </c>
      <c r="I17" s="96" t="s">
        <v>61</v>
      </c>
      <c r="J17" s="36"/>
      <c r="K17" s="43"/>
    </row>
    <row r="18" spans="1:11" ht="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0" ht="12">
      <c r="A19" s="38">
        <v>8</v>
      </c>
      <c r="B19" s="3" t="str">
        <f>'Sch. 2 - BHP'!B19</f>
        <v>Common Use AC Facility Transmission Load (2017 Projected Load)</v>
      </c>
      <c r="C19" s="3"/>
      <c r="D19" s="3"/>
      <c r="E19" s="3"/>
      <c r="F19" s="3"/>
      <c r="G19" s="3"/>
      <c r="H19" s="47">
        <f>'CUS AC LOADS'!J24*1000</f>
        <v>985000</v>
      </c>
      <c r="I19" s="22" t="s">
        <v>66</v>
      </c>
      <c r="J19" s="84"/>
    </row>
    <row r="20" spans="1:11" s="6" customFormat="1" ht="12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 ht="12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0.2643</v>
      </c>
      <c r="I21" s="23" t="s">
        <v>83</v>
      </c>
      <c r="J21" s="48"/>
      <c r="K21" s="27"/>
      <c r="L21" s="101"/>
    </row>
    <row r="22" spans="1:12" s="6" customFormat="1" ht="12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 ht="12">
      <c r="A23" s="9">
        <v>10</v>
      </c>
      <c r="B23" s="10"/>
      <c r="C23" s="10"/>
      <c r="D23" s="10"/>
      <c r="E23" s="10"/>
      <c r="F23" s="10"/>
      <c r="G23" s="10"/>
      <c r="H23" s="51">
        <f>ROUND(H21/12,4)</f>
        <v>0.022</v>
      </c>
      <c r="I23" s="23" t="s">
        <v>84</v>
      </c>
      <c r="J23" s="48"/>
      <c r="K23" s="53"/>
      <c r="L23" s="54"/>
    </row>
    <row r="24" spans="1:11" s="6" customFormat="1" ht="12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1" s="6" customFormat="1" ht="12">
      <c r="A25" s="9">
        <v>11</v>
      </c>
      <c r="B25" s="10"/>
      <c r="C25" s="10"/>
      <c r="D25" s="10"/>
      <c r="E25" s="10"/>
      <c r="F25" s="50"/>
      <c r="G25" s="10"/>
      <c r="H25" s="51">
        <f>ROUND(H21/52,4)</f>
        <v>0.0051</v>
      </c>
      <c r="I25" s="23" t="s">
        <v>85</v>
      </c>
      <c r="J25" s="48"/>
      <c r="K25" s="27"/>
    </row>
    <row r="26" spans="1:11" s="6" customFormat="1" ht="12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1" s="6" customFormat="1" ht="12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0.0007</v>
      </c>
      <c r="I27" s="23" t="s">
        <v>86</v>
      </c>
      <c r="J27" s="48" t="s">
        <v>37</v>
      </c>
      <c r="K27" s="27"/>
    </row>
    <row r="28" spans="1:11" s="6" customFormat="1" ht="12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0.0008</v>
      </c>
      <c r="I28" s="23" t="s">
        <v>87</v>
      </c>
      <c r="J28" s="48" t="s">
        <v>36</v>
      </c>
      <c r="K28" s="27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1" s="6" customFormat="1" ht="12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3E-05</v>
      </c>
      <c r="I30" s="23" t="s">
        <v>88</v>
      </c>
      <c r="J30" s="48"/>
      <c r="K30" s="27"/>
    </row>
    <row r="31" spans="1:11" s="6" customFormat="1" ht="12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5E-05</v>
      </c>
      <c r="I31" s="23" t="s">
        <v>89</v>
      </c>
      <c r="J31" s="48" t="s">
        <v>38</v>
      </c>
      <c r="K31" s="27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  <headerFooter>
    <oddHeader>&amp;R&amp;"Arial,Bold"Black Hills Power, Inc.
September 30,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7.7109375" style="6" customWidth="1"/>
    <col min="2" max="5" width="9.140625" style="6" customWidth="1"/>
    <col min="6" max="6" width="10.57421875" style="6" customWidth="1"/>
    <col min="7" max="7" width="11.28125" style="6" customWidth="1"/>
    <col min="8" max="8" width="11.140625" style="6" bestFit="1" customWidth="1"/>
    <col min="9" max="9" width="27.8515625" style="49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1" ht="12.75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5" ht="12.75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4"/>
      <c r="K3" s="34"/>
      <c r="L3" s="7"/>
      <c r="M3" s="7"/>
      <c r="N3" s="7"/>
      <c r="O3" s="35"/>
    </row>
    <row r="4" spans="1:16" ht="12.75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1" s="6" customFormat="1" ht="12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1" s="6" customFormat="1" ht="12">
      <c r="A8" s="94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1" ht="12">
      <c r="A9" s="95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1" ht="12">
      <c r="A10" s="40">
        <v>1</v>
      </c>
      <c r="B10" s="98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1" ht="12">
      <c r="A11" s="40">
        <v>2</v>
      </c>
      <c r="B11" s="98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1" ht="12">
      <c r="A12" s="40">
        <v>3</v>
      </c>
      <c r="B12" s="98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1" ht="12">
      <c r="A13" s="40">
        <v>4</v>
      </c>
      <c r="B13" s="98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1" ht="12">
      <c r="A14" s="40">
        <v>5</v>
      </c>
      <c r="B14" s="98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1" ht="12">
      <c r="A15" s="40">
        <v>6</v>
      </c>
      <c r="B15" s="98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1" ht="12.7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H14</f>
        <v>1034689</v>
      </c>
      <c r="I17" s="96" t="s">
        <v>67</v>
      </c>
      <c r="J17" s="36"/>
      <c r="K17" s="43"/>
    </row>
    <row r="18" spans="1:11" ht="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0" ht="12">
      <c r="A19" s="38">
        <v>8</v>
      </c>
      <c r="B19" s="3" t="str">
        <f>'Sch. 2 - BHP'!B19</f>
        <v>Common Use AC Facility Transmission Load (2017 Projected Load)</v>
      </c>
      <c r="C19" s="3"/>
      <c r="D19" s="3"/>
      <c r="E19" s="3"/>
      <c r="F19" s="3"/>
      <c r="G19" s="3"/>
      <c r="H19" s="47">
        <f>'CUS AC LOADS'!J24*1000</f>
        <v>985000</v>
      </c>
      <c r="I19" s="22" t="s">
        <v>66</v>
      </c>
      <c r="J19" s="84"/>
    </row>
    <row r="20" spans="1:11" s="6" customFormat="1" ht="12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2" s="6" customFormat="1" ht="12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1.0504</v>
      </c>
      <c r="I21" s="23" t="s">
        <v>83</v>
      </c>
      <c r="J21" s="48"/>
      <c r="K21" s="27"/>
      <c r="L21" s="101"/>
    </row>
    <row r="22" spans="1:12" s="6" customFormat="1" ht="12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 ht="12">
      <c r="A23" s="9">
        <v>10</v>
      </c>
      <c r="B23" s="10"/>
      <c r="C23" s="10"/>
      <c r="D23" s="10"/>
      <c r="E23" s="10"/>
      <c r="F23" s="10"/>
      <c r="G23" s="10"/>
      <c r="H23" s="51">
        <f>ROUND(H21/12,4)</f>
        <v>0.0875</v>
      </c>
      <c r="I23" s="23" t="s">
        <v>84</v>
      </c>
      <c r="J23" s="48"/>
      <c r="K23" s="53"/>
      <c r="L23" s="54"/>
    </row>
    <row r="24" spans="1:11" s="6" customFormat="1" ht="12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1" s="6" customFormat="1" ht="12">
      <c r="A25" s="9">
        <v>11</v>
      </c>
      <c r="B25" s="10"/>
      <c r="C25" s="10"/>
      <c r="D25" s="10"/>
      <c r="E25" s="10"/>
      <c r="F25" s="50"/>
      <c r="G25" s="10"/>
      <c r="H25" s="51">
        <f>ROUND(H21/52,4)</f>
        <v>0.0202</v>
      </c>
      <c r="I25" s="23" t="s">
        <v>85</v>
      </c>
      <c r="J25" s="48"/>
      <c r="K25" s="27"/>
    </row>
    <row r="26" spans="1:11" s="6" customFormat="1" ht="12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1" s="6" customFormat="1" ht="12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0.0029</v>
      </c>
      <c r="I27" s="23" t="s">
        <v>86</v>
      </c>
      <c r="J27" s="48" t="s">
        <v>37</v>
      </c>
      <c r="K27" s="27"/>
    </row>
    <row r="28" spans="1:11" s="6" customFormat="1" ht="12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0.0034</v>
      </c>
      <c r="I28" s="23" t="s">
        <v>87</v>
      </c>
      <c r="J28" s="48" t="s">
        <v>36</v>
      </c>
      <c r="K28" s="27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1" s="6" customFormat="1" ht="12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0.00012</v>
      </c>
      <c r="I30" s="23" t="s">
        <v>88</v>
      </c>
      <c r="J30" s="48"/>
      <c r="K30" s="27"/>
    </row>
    <row r="31" spans="1:11" s="6" customFormat="1" ht="12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0.00021</v>
      </c>
      <c r="I31" s="23" t="s">
        <v>89</v>
      </c>
      <c r="J31" s="48" t="s">
        <v>38</v>
      </c>
      <c r="K31" s="27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  <headerFooter>
    <oddHeader>&amp;R&amp;"Arial,Bold"Black Hills Power, Inc.
September 30,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7.7109375" style="6" customWidth="1"/>
    <col min="2" max="5" width="9.140625" style="6" customWidth="1"/>
    <col min="6" max="6" width="11.421875" style="6" customWidth="1"/>
    <col min="7" max="7" width="10.8515625" style="6" customWidth="1"/>
    <col min="8" max="8" width="11.140625" style="6" bestFit="1" customWidth="1"/>
    <col min="9" max="9" width="27.8515625" style="49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1" ht="12.75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5" ht="12.75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4"/>
      <c r="K3" s="34"/>
      <c r="L3" s="7"/>
      <c r="M3" s="7"/>
      <c r="N3" s="7"/>
      <c r="O3" s="35"/>
    </row>
    <row r="4" spans="1:16" ht="12.75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1" s="6" customFormat="1" ht="12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1" s="6" customFormat="1" ht="12">
      <c r="A8" s="94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1" ht="12">
      <c r="A9" s="95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1" ht="12">
      <c r="A10" s="40">
        <v>1</v>
      </c>
      <c r="B10" s="98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1" ht="12">
      <c r="A11" s="40">
        <v>2</v>
      </c>
      <c r="B11" s="98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1" ht="12">
      <c r="A12" s="40">
        <v>3</v>
      </c>
      <c r="B12" s="98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1" ht="12">
      <c r="A13" s="40">
        <v>4</v>
      </c>
      <c r="B13" s="98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1" ht="12">
      <c r="A14" s="40">
        <v>5</v>
      </c>
      <c r="B14" s="98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1" ht="12">
      <c r="A15" s="40">
        <v>6</v>
      </c>
      <c r="B15" s="98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1" ht="12.7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H15</f>
        <v>66747</v>
      </c>
      <c r="I17" s="96" t="s">
        <v>68</v>
      </c>
      <c r="J17" s="36"/>
      <c r="K17" s="43"/>
    </row>
    <row r="18" spans="1:11" ht="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0" ht="12">
      <c r="A19" s="38">
        <v>8</v>
      </c>
      <c r="B19" s="3" t="str">
        <f>'Sch. 2 - BHP'!B19</f>
        <v>Common Use AC Facility Transmission Load (2017 Projected Load)</v>
      </c>
      <c r="C19" s="3"/>
      <c r="D19" s="3"/>
      <c r="E19" s="3"/>
      <c r="F19" s="3"/>
      <c r="G19" s="3"/>
      <c r="H19" s="47">
        <f>'CUS AC LOADS'!J24*1000</f>
        <v>985000</v>
      </c>
      <c r="I19" s="22" t="s">
        <v>66</v>
      </c>
      <c r="J19" s="84"/>
    </row>
    <row r="20" spans="1:11" s="6" customFormat="1" ht="12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1" s="6" customFormat="1" ht="12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0.0678</v>
      </c>
      <c r="I21" s="23" t="s">
        <v>83</v>
      </c>
      <c r="J21" s="48"/>
      <c r="K21" s="27"/>
    </row>
    <row r="22" spans="1:12" s="6" customFormat="1" ht="12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102"/>
    </row>
    <row r="23" spans="1:12" s="6" customFormat="1" ht="12">
      <c r="A23" s="9">
        <v>10</v>
      </c>
      <c r="B23" s="10"/>
      <c r="C23" s="10"/>
      <c r="D23" s="10"/>
      <c r="E23" s="10"/>
      <c r="F23" s="10"/>
      <c r="G23" s="10"/>
      <c r="H23" s="51">
        <f>ROUND(H21/12,4)</f>
        <v>0.0057</v>
      </c>
      <c r="I23" s="23" t="s">
        <v>84</v>
      </c>
      <c r="J23" s="48"/>
      <c r="K23" s="53"/>
      <c r="L23" s="54"/>
    </row>
    <row r="24" spans="1:11" s="6" customFormat="1" ht="12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1" s="6" customFormat="1" ht="12">
      <c r="A25" s="9">
        <v>11</v>
      </c>
      <c r="B25" s="10"/>
      <c r="C25" s="10"/>
      <c r="D25" s="10"/>
      <c r="E25" s="10"/>
      <c r="F25" s="50"/>
      <c r="G25" s="10"/>
      <c r="H25" s="51">
        <f>ROUND(H21/52,4)</f>
        <v>0.0013</v>
      </c>
      <c r="I25" s="23" t="s">
        <v>85</v>
      </c>
      <c r="J25" s="48"/>
      <c r="K25" s="27"/>
    </row>
    <row r="26" spans="1:11" s="6" customFormat="1" ht="12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1" s="6" customFormat="1" ht="12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0.0002</v>
      </c>
      <c r="I27" s="23" t="s">
        <v>86</v>
      </c>
      <c r="J27" s="48" t="s">
        <v>37</v>
      </c>
      <c r="K27" s="27"/>
    </row>
    <row r="28" spans="1:11" s="6" customFormat="1" ht="12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0.0002</v>
      </c>
      <c r="I28" s="23" t="s">
        <v>87</v>
      </c>
      <c r="J28" s="48" t="s">
        <v>36</v>
      </c>
      <c r="K28" s="27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1" s="6" customFormat="1" ht="12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1E-05</v>
      </c>
      <c r="I30" s="23" t="s">
        <v>88</v>
      </c>
      <c r="J30" s="48"/>
      <c r="K30" s="27"/>
    </row>
    <row r="31" spans="1:11" s="6" customFormat="1" ht="12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1E-05</v>
      </c>
      <c r="I31" s="23" t="s">
        <v>89</v>
      </c>
      <c r="J31" s="48" t="s">
        <v>38</v>
      </c>
      <c r="K31" s="27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  <headerFooter>
    <oddHeader>&amp;R&amp;"Arial,Bold"Black Hills Power, Inc.
September 30,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7.57421875" style="6" customWidth="1"/>
    <col min="2" max="2" width="11.140625" style="6" customWidth="1"/>
    <col min="3" max="3" width="10.421875" style="6" customWidth="1"/>
    <col min="4" max="4" width="11.00390625" style="6" customWidth="1"/>
    <col min="5" max="5" width="10.8515625" style="6" customWidth="1"/>
    <col min="6" max="6" width="9.140625" style="6" customWidth="1"/>
    <col min="7" max="7" width="6.140625" style="6" customWidth="1"/>
    <col min="8" max="8" width="11.140625" style="6" bestFit="1" customWidth="1"/>
    <col min="9" max="9" width="27.8515625" style="49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0"/>
      <c r="J1" s="3"/>
      <c r="K1" s="3"/>
    </row>
    <row r="2" spans="1:11" ht="12.75">
      <c r="A2" s="31" t="s">
        <v>2</v>
      </c>
      <c r="B2" s="32"/>
      <c r="C2" s="32"/>
      <c r="D2" s="32"/>
      <c r="E2" s="32"/>
      <c r="F2" s="32"/>
      <c r="G2" s="32"/>
      <c r="H2" s="33"/>
      <c r="J2" s="7"/>
      <c r="K2" s="2"/>
    </row>
    <row r="3" spans="1:15" ht="12.75">
      <c r="A3" s="31" t="s">
        <v>3</v>
      </c>
      <c r="B3" s="32"/>
      <c r="C3" s="32"/>
      <c r="D3" s="32"/>
      <c r="E3" s="32"/>
      <c r="F3" s="32"/>
      <c r="G3" s="32"/>
      <c r="H3" s="33"/>
      <c r="I3" s="30"/>
      <c r="J3" s="125"/>
      <c r="K3" s="34"/>
      <c r="L3" s="7"/>
      <c r="M3" s="7"/>
      <c r="N3" s="7"/>
      <c r="O3" s="35"/>
    </row>
    <row r="4" spans="1:16" ht="12.75">
      <c r="A4" s="31"/>
      <c r="B4" s="32"/>
      <c r="C4" s="32"/>
      <c r="D4" s="32"/>
      <c r="E4" s="32"/>
      <c r="F4" s="32"/>
      <c r="G4" s="32"/>
      <c r="H4" s="33"/>
      <c r="I4" s="30"/>
      <c r="K4" s="3"/>
      <c r="P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28"/>
      <c r="I6" s="24"/>
      <c r="J6" s="27"/>
      <c r="K6" s="27"/>
    </row>
    <row r="7" spans="1:11" s="6" customFormat="1" ht="12">
      <c r="A7" s="8"/>
      <c r="B7" s="8"/>
      <c r="C7" s="8"/>
      <c r="D7" s="8"/>
      <c r="E7" s="8"/>
      <c r="F7" s="8"/>
      <c r="G7" s="8"/>
      <c r="H7" s="8"/>
      <c r="I7" s="24"/>
      <c r="J7" s="27"/>
      <c r="K7" s="27"/>
    </row>
    <row r="8" spans="1:11" s="6" customFormat="1" ht="12">
      <c r="A8" s="94" t="s">
        <v>32</v>
      </c>
      <c r="B8" s="8"/>
      <c r="C8" s="8"/>
      <c r="D8" s="8"/>
      <c r="E8" s="8"/>
      <c r="F8" s="8"/>
      <c r="G8" s="8"/>
      <c r="H8" s="8"/>
      <c r="I8" s="24"/>
      <c r="J8" s="27"/>
      <c r="K8" s="27"/>
    </row>
    <row r="9" spans="1:11" ht="12">
      <c r="A9" s="95" t="s">
        <v>33</v>
      </c>
      <c r="B9" s="45"/>
      <c r="C9" s="41"/>
      <c r="D9" s="46"/>
      <c r="E9" s="41"/>
      <c r="F9" s="3"/>
      <c r="G9" s="3"/>
      <c r="H9" s="4"/>
      <c r="I9" s="42"/>
      <c r="J9" s="37"/>
      <c r="K9" s="44"/>
    </row>
    <row r="10" spans="1:11" ht="12">
      <c r="A10" s="40">
        <v>1</v>
      </c>
      <c r="B10" s="98" t="s">
        <v>62</v>
      </c>
      <c r="C10" s="41"/>
      <c r="D10" s="46"/>
      <c r="E10" s="41"/>
      <c r="F10" s="41"/>
      <c r="G10" s="41"/>
      <c r="H10" s="39">
        <v>1660052</v>
      </c>
      <c r="I10" s="22" t="s">
        <v>53</v>
      </c>
      <c r="J10" s="37"/>
      <c r="K10" s="44"/>
    </row>
    <row r="11" spans="1:11" ht="12">
      <c r="A11" s="40">
        <v>2</v>
      </c>
      <c r="B11" s="98" t="s">
        <v>52</v>
      </c>
      <c r="C11" s="41"/>
      <c r="D11" s="46"/>
      <c r="E11" s="41"/>
      <c r="F11" s="41"/>
      <c r="G11" s="41"/>
      <c r="H11" s="39">
        <v>296353</v>
      </c>
      <c r="I11" s="22" t="s">
        <v>90</v>
      </c>
      <c r="J11" s="37"/>
      <c r="K11" s="44"/>
    </row>
    <row r="12" spans="1:11" ht="12">
      <c r="A12" s="40">
        <v>3</v>
      </c>
      <c r="B12" s="98" t="s">
        <v>55</v>
      </c>
      <c r="C12" s="41"/>
      <c r="D12" s="46"/>
      <c r="E12" s="41"/>
      <c r="F12" s="41"/>
      <c r="G12" s="41"/>
      <c r="H12" s="39">
        <v>601062</v>
      </c>
      <c r="I12" s="22" t="s">
        <v>57</v>
      </c>
      <c r="J12" s="37"/>
      <c r="K12" s="44"/>
    </row>
    <row r="13" spans="1:11" ht="12">
      <c r="A13" s="40">
        <v>4</v>
      </c>
      <c r="B13" s="98" t="s">
        <v>54</v>
      </c>
      <c r="C13" s="41"/>
      <c r="D13" s="46"/>
      <c r="E13" s="41"/>
      <c r="F13" s="41"/>
      <c r="G13" s="41"/>
      <c r="H13" s="39">
        <v>260384</v>
      </c>
      <c r="I13" s="22" t="s">
        <v>56</v>
      </c>
      <c r="J13" s="37"/>
      <c r="K13" s="44"/>
    </row>
    <row r="14" spans="1:11" ht="12">
      <c r="A14" s="40">
        <v>5</v>
      </c>
      <c r="B14" s="98" t="s">
        <v>64</v>
      </c>
      <c r="C14" s="41"/>
      <c r="D14" s="46"/>
      <c r="E14" s="41"/>
      <c r="F14" s="41"/>
      <c r="G14" s="41"/>
      <c r="H14" s="39">
        <v>1034689</v>
      </c>
      <c r="I14" s="22" t="s">
        <v>81</v>
      </c>
      <c r="J14" s="37"/>
      <c r="K14" s="44"/>
    </row>
    <row r="15" spans="1:11" ht="12">
      <c r="A15" s="40">
        <v>6</v>
      </c>
      <c r="B15" s="98" t="s">
        <v>65</v>
      </c>
      <c r="C15" s="41"/>
      <c r="D15" s="46"/>
      <c r="E15" s="41"/>
      <c r="F15" s="41"/>
      <c r="G15" s="41"/>
      <c r="H15" s="39">
        <v>66747</v>
      </c>
      <c r="I15" s="22" t="s">
        <v>81</v>
      </c>
      <c r="J15" s="37"/>
      <c r="K15" s="44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7"/>
      <c r="K16" s="27"/>
    </row>
    <row r="17" spans="1:11" ht="12.7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H10+H11+H12+H13+H14+H15</f>
        <v>3919287</v>
      </c>
      <c r="I17" s="96" t="s">
        <v>0</v>
      </c>
      <c r="J17" s="36"/>
      <c r="K17" s="43"/>
    </row>
    <row r="18" spans="1:11" ht="12">
      <c r="A18" s="38"/>
      <c r="B18" s="3"/>
      <c r="C18" s="3"/>
      <c r="D18" s="3"/>
      <c r="E18" s="3"/>
      <c r="F18" s="3"/>
      <c r="G18" s="3"/>
      <c r="H18" s="4"/>
      <c r="I18" s="30"/>
      <c r="J18" s="37"/>
      <c r="K18" s="44"/>
    </row>
    <row r="19" spans="1:10" ht="12">
      <c r="A19" s="38">
        <v>8</v>
      </c>
      <c r="B19" s="3" t="str">
        <f>'Sch. 2 - BHP'!B19</f>
        <v>Common Use AC Facility Transmission Load (2017 Projected Load)</v>
      </c>
      <c r="C19" s="3"/>
      <c r="D19" s="3"/>
      <c r="E19" s="3"/>
      <c r="F19" s="3"/>
      <c r="G19" s="3"/>
      <c r="H19" s="47">
        <f>'CUS AC LOADS'!J24*1000</f>
        <v>985000</v>
      </c>
      <c r="I19" s="22" t="s">
        <v>66</v>
      </c>
      <c r="J19" s="84"/>
    </row>
    <row r="20" spans="1:11" s="6" customFormat="1" ht="12">
      <c r="A20" s="8"/>
      <c r="B20" s="8"/>
      <c r="C20" s="8"/>
      <c r="D20" s="8"/>
      <c r="E20" s="8"/>
      <c r="F20" s="8"/>
      <c r="G20" s="8"/>
      <c r="H20" s="8"/>
      <c r="I20" s="24"/>
      <c r="J20" s="27"/>
      <c r="K20" s="27"/>
    </row>
    <row r="21" spans="1:11" s="6" customFormat="1" ht="12">
      <c r="A21" s="9">
        <v>9</v>
      </c>
      <c r="B21" s="10" t="s">
        <v>6</v>
      </c>
      <c r="C21" s="10"/>
      <c r="D21" s="10"/>
      <c r="E21" s="10"/>
      <c r="F21" s="10"/>
      <c r="G21" s="10"/>
      <c r="H21" s="51">
        <f>ROUND(H17/H19,4)</f>
        <v>3.979</v>
      </c>
      <c r="I21" s="23" t="s">
        <v>83</v>
      </c>
      <c r="J21" s="48"/>
      <c r="K21" s="27"/>
    </row>
    <row r="22" spans="1:12" s="6" customFormat="1" ht="12">
      <c r="A22" s="8"/>
      <c r="B22" s="8"/>
      <c r="C22" s="8"/>
      <c r="D22" s="8"/>
      <c r="E22" s="8"/>
      <c r="F22" s="8"/>
      <c r="G22" s="8"/>
      <c r="H22" s="29"/>
      <c r="I22" s="24"/>
      <c r="J22" s="53"/>
      <c r="K22" s="53"/>
      <c r="L22" s="54"/>
    </row>
    <row r="23" spans="1:12" s="6" customFormat="1" ht="12">
      <c r="A23" s="9">
        <v>10</v>
      </c>
      <c r="B23" s="10"/>
      <c r="C23" s="10"/>
      <c r="D23" s="10"/>
      <c r="E23" s="10"/>
      <c r="F23" s="10"/>
      <c r="G23" s="10"/>
      <c r="H23" s="51">
        <f>ROUND(H21/12,4)</f>
        <v>0.3316</v>
      </c>
      <c r="I23" s="23" t="s">
        <v>84</v>
      </c>
      <c r="J23" s="48"/>
      <c r="K23" s="53"/>
      <c r="L23" s="54"/>
    </row>
    <row r="24" spans="1:11" s="6" customFormat="1" ht="12">
      <c r="A24" s="8"/>
      <c r="B24" s="8"/>
      <c r="C24" s="8"/>
      <c r="D24" s="8"/>
      <c r="E24" s="8"/>
      <c r="F24" s="8"/>
      <c r="G24" s="8"/>
      <c r="H24" s="29"/>
      <c r="I24" s="24"/>
      <c r="J24" s="27"/>
      <c r="K24" s="27"/>
    </row>
    <row r="25" spans="1:11" s="6" customFormat="1" ht="12">
      <c r="A25" s="9">
        <v>11</v>
      </c>
      <c r="B25" s="10"/>
      <c r="C25" s="10"/>
      <c r="D25" s="10"/>
      <c r="E25" s="10"/>
      <c r="F25" s="50"/>
      <c r="G25" s="10"/>
      <c r="H25" s="51">
        <f>ROUND(H21/52,4)</f>
        <v>0.0765</v>
      </c>
      <c r="I25" s="23" t="s">
        <v>85</v>
      </c>
      <c r="J25" s="48"/>
      <c r="K25" s="27"/>
    </row>
    <row r="26" spans="1:11" s="6" customFormat="1" ht="12">
      <c r="A26" s="8"/>
      <c r="B26" s="8"/>
      <c r="C26" s="8"/>
      <c r="D26" s="8"/>
      <c r="E26" s="8"/>
      <c r="F26" s="8"/>
      <c r="G26" s="8"/>
      <c r="H26" s="29"/>
      <c r="I26" s="24"/>
      <c r="J26" s="27"/>
      <c r="K26" s="27"/>
    </row>
    <row r="27" spans="1:11" s="6" customFormat="1" ht="12">
      <c r="A27" s="9">
        <v>12</v>
      </c>
      <c r="B27" s="10"/>
      <c r="C27" s="10"/>
      <c r="D27" s="10"/>
      <c r="E27" s="50"/>
      <c r="F27" s="10"/>
      <c r="G27" s="10"/>
      <c r="H27" s="51">
        <f>ROUND(H21/365,4)</f>
        <v>0.0109</v>
      </c>
      <c r="I27" s="23" t="s">
        <v>86</v>
      </c>
      <c r="J27" s="48" t="s">
        <v>37</v>
      </c>
      <c r="K27" s="27"/>
    </row>
    <row r="28" spans="1:11" s="6" customFormat="1" ht="12">
      <c r="A28" s="9">
        <v>13</v>
      </c>
      <c r="B28" s="10"/>
      <c r="C28" s="10"/>
      <c r="D28" s="10"/>
      <c r="E28" s="50"/>
      <c r="F28" s="10"/>
      <c r="G28" s="10"/>
      <c r="H28" s="51">
        <f>ROUND(H21/312,4)</f>
        <v>0.0128</v>
      </c>
      <c r="I28" s="23" t="s">
        <v>87</v>
      </c>
      <c r="J28" s="48" t="s">
        <v>36</v>
      </c>
      <c r="K28" s="27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7"/>
      <c r="K29" s="27"/>
    </row>
    <row r="30" spans="1:11" s="6" customFormat="1" ht="12">
      <c r="A30" s="9">
        <v>14</v>
      </c>
      <c r="B30" s="10"/>
      <c r="C30" s="10"/>
      <c r="D30" s="10"/>
      <c r="E30" s="10"/>
      <c r="F30" s="10"/>
      <c r="G30" s="10"/>
      <c r="H30" s="52">
        <f>ROUND((H21/8760),5)</f>
        <v>0.00045</v>
      </c>
      <c r="I30" s="23" t="s">
        <v>88</v>
      </c>
      <c r="J30" s="48"/>
      <c r="K30" s="27"/>
    </row>
    <row r="31" spans="1:11" s="6" customFormat="1" ht="12">
      <c r="A31" s="9">
        <v>15</v>
      </c>
      <c r="B31" s="10"/>
      <c r="C31" s="10"/>
      <c r="D31" s="10"/>
      <c r="E31" s="10"/>
      <c r="F31" s="10"/>
      <c r="G31" s="10"/>
      <c r="H31" s="52">
        <f>ROUND((H21/4992),5)</f>
        <v>0.0008</v>
      </c>
      <c r="I31" s="23" t="s">
        <v>89</v>
      </c>
      <c r="J31" s="48" t="s">
        <v>38</v>
      </c>
      <c r="K31" s="27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7"/>
      <c r="K32" s="27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7"/>
      <c r="K33" s="27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6"/>
      <c r="K34" s="27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  <headerFooter>
    <oddHeader>&amp;R&amp;"Arial,Bold"Black Hills Power, Inc.
September 30,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6"/>
  <sheetViews>
    <sheetView zoomScalePageLayoutView="0" workbookViewId="0" topLeftCell="A1">
      <selection activeCell="J24" sqref="J24"/>
    </sheetView>
  </sheetViews>
  <sheetFormatPr defaultColWidth="9.140625" defaultRowHeight="12.75"/>
  <cols>
    <col min="2" max="2" width="12.8515625" style="0" customWidth="1"/>
    <col min="4" max="7" width="14.28125" style="0" customWidth="1"/>
    <col min="8" max="8" width="15.421875" style="0" customWidth="1"/>
    <col min="9" max="9" width="14.28125" style="0" customWidth="1"/>
    <col min="10" max="10" width="16.28125" style="0" customWidth="1"/>
  </cols>
  <sheetData>
    <row r="1" spans="1:11" ht="12.75">
      <c r="A1" s="25" t="s">
        <v>35</v>
      </c>
      <c r="B1" s="13"/>
      <c r="C1" s="13"/>
      <c r="D1" s="13"/>
      <c r="E1" s="13"/>
      <c r="F1" s="13"/>
      <c r="G1" s="13"/>
      <c r="H1" s="13"/>
      <c r="J1" s="128"/>
      <c r="K1" s="14"/>
    </row>
    <row r="2" spans="1:11" ht="12">
      <c r="A2" s="13"/>
      <c r="B2" s="15"/>
      <c r="C2" s="16"/>
      <c r="D2" s="16"/>
      <c r="E2" s="16"/>
      <c r="F2" s="16"/>
      <c r="G2" s="16"/>
      <c r="H2" s="16"/>
      <c r="J2" s="129"/>
      <c r="K2" s="13"/>
    </row>
    <row r="3" spans="1:9" ht="12.75">
      <c r="A3" s="13"/>
      <c r="B3" s="137" t="s">
        <v>34</v>
      </c>
      <c r="C3" s="137"/>
      <c r="D3" s="137"/>
      <c r="E3" s="137"/>
      <c r="F3" s="137"/>
      <c r="G3" s="137"/>
      <c r="H3" s="137"/>
      <c r="I3" s="137"/>
    </row>
    <row r="4" spans="1:9" ht="12.75">
      <c r="A4" s="13"/>
      <c r="B4" s="137" t="s">
        <v>8</v>
      </c>
      <c r="C4" s="137"/>
      <c r="D4" s="137"/>
      <c r="E4" s="137"/>
      <c r="F4" s="137"/>
      <c r="G4" s="137"/>
      <c r="H4" s="137"/>
      <c r="I4" s="137"/>
    </row>
    <row r="5" spans="1:11" ht="12.75">
      <c r="A5" s="13"/>
      <c r="B5" s="15"/>
      <c r="C5" s="16"/>
      <c r="D5" s="17"/>
      <c r="E5" s="16"/>
      <c r="F5" s="13"/>
      <c r="G5" s="16"/>
      <c r="H5" s="16"/>
      <c r="I5" s="16"/>
      <c r="J5" s="16"/>
      <c r="K5" s="13"/>
    </row>
    <row r="6" spans="1:11" ht="17.25">
      <c r="A6" s="18" t="s">
        <v>32</v>
      </c>
      <c r="B6" s="55"/>
      <c r="C6" s="56"/>
      <c r="D6" s="138" t="s">
        <v>93</v>
      </c>
      <c r="E6" s="139"/>
      <c r="F6" s="139"/>
      <c r="G6" s="139"/>
      <c r="H6" s="140"/>
      <c r="I6" s="56"/>
      <c r="J6" s="57"/>
      <c r="K6" s="21"/>
    </row>
    <row r="7" spans="1:11" ht="15.75" thickBot="1">
      <c r="A7" s="19" t="s">
        <v>33</v>
      </c>
      <c r="B7" s="57"/>
      <c r="C7" s="57"/>
      <c r="D7" s="57"/>
      <c r="E7" s="57"/>
      <c r="F7" s="57"/>
      <c r="G7" s="57"/>
      <c r="H7" s="57"/>
      <c r="I7" s="57"/>
      <c r="J7" s="57"/>
      <c r="K7" s="21"/>
    </row>
    <row r="8" spans="1:11" ht="13.5" customHeight="1">
      <c r="A8" s="20">
        <v>1</v>
      </c>
      <c r="B8" s="58"/>
      <c r="C8" s="59"/>
      <c r="D8" s="60" t="s">
        <v>7</v>
      </c>
      <c r="E8" s="61" t="s">
        <v>9</v>
      </c>
      <c r="F8" s="61" t="s">
        <v>10</v>
      </c>
      <c r="G8" s="62" t="s">
        <v>11</v>
      </c>
      <c r="H8" s="60" t="s">
        <v>18</v>
      </c>
      <c r="I8" s="60" t="s">
        <v>39</v>
      </c>
      <c r="J8" s="61" t="s">
        <v>5</v>
      </c>
      <c r="K8" s="21"/>
    </row>
    <row r="9" spans="1:12" ht="13.5" customHeight="1">
      <c r="A9" s="20">
        <f>A8+1</f>
        <v>2</v>
      </c>
      <c r="B9" s="63"/>
      <c r="C9" s="64"/>
      <c r="D9" s="65" t="s">
        <v>5</v>
      </c>
      <c r="E9" s="65" t="s">
        <v>5</v>
      </c>
      <c r="F9" s="65" t="s">
        <v>12</v>
      </c>
      <c r="G9" s="66" t="s">
        <v>13</v>
      </c>
      <c r="H9" s="67" t="s">
        <v>19</v>
      </c>
      <c r="I9" s="67" t="s">
        <v>40</v>
      </c>
      <c r="J9" s="67" t="s">
        <v>15</v>
      </c>
      <c r="K9" s="21"/>
      <c r="L9" s="121"/>
    </row>
    <row r="10" spans="1:11" ht="13.5" customHeight="1" thickBot="1">
      <c r="A10" s="20">
        <f aca="true" t="shared" si="0" ref="A10:A26">A9+1</f>
        <v>3</v>
      </c>
      <c r="B10" s="68"/>
      <c r="C10" s="69"/>
      <c r="D10" s="70" t="s">
        <v>14</v>
      </c>
      <c r="E10" s="70" t="s">
        <v>14</v>
      </c>
      <c r="F10" s="70" t="s">
        <v>14</v>
      </c>
      <c r="G10" s="71" t="s">
        <v>14</v>
      </c>
      <c r="H10" s="72" t="s">
        <v>14</v>
      </c>
      <c r="I10" s="72" t="s">
        <v>14</v>
      </c>
      <c r="J10" s="67" t="s">
        <v>16</v>
      </c>
      <c r="K10" s="21"/>
    </row>
    <row r="11" spans="1:11" ht="13.5" customHeight="1">
      <c r="A11" s="20">
        <f t="shared" si="0"/>
        <v>4</v>
      </c>
      <c r="B11" s="73" t="s">
        <v>23</v>
      </c>
      <c r="C11" s="74"/>
      <c r="D11" s="110">
        <v>302</v>
      </c>
      <c r="E11" s="110">
        <v>329.8</v>
      </c>
      <c r="F11" s="109">
        <v>2</v>
      </c>
      <c r="G11" s="110">
        <v>58</v>
      </c>
      <c r="H11" s="111">
        <v>260</v>
      </c>
      <c r="I11" s="110">
        <v>80</v>
      </c>
      <c r="J11" s="131">
        <f aca="true" t="shared" si="1" ref="J11:J22">SUM(D11:I11)</f>
        <v>1031.8</v>
      </c>
      <c r="K11" s="21"/>
    </row>
    <row r="12" spans="1:11" ht="13.5" customHeight="1">
      <c r="A12" s="20">
        <f t="shared" si="0"/>
        <v>5</v>
      </c>
      <c r="B12" s="73" t="s">
        <v>24</v>
      </c>
      <c r="C12" s="75"/>
      <c r="D12" s="113">
        <v>290.8</v>
      </c>
      <c r="E12" s="113">
        <v>332.9</v>
      </c>
      <c r="F12" s="112">
        <v>2</v>
      </c>
      <c r="G12" s="113">
        <v>54.7</v>
      </c>
      <c r="H12" s="114">
        <v>260</v>
      </c>
      <c r="I12" s="113">
        <v>80</v>
      </c>
      <c r="J12" s="132">
        <f t="shared" si="1"/>
        <v>1020.4000000000001</v>
      </c>
      <c r="K12" s="21"/>
    </row>
    <row r="13" spans="1:11" ht="15">
      <c r="A13" s="20">
        <f t="shared" si="0"/>
        <v>6</v>
      </c>
      <c r="B13" s="73" t="s">
        <v>25</v>
      </c>
      <c r="C13" s="75"/>
      <c r="D13" s="113">
        <v>272.1</v>
      </c>
      <c r="E13" s="113">
        <v>329.4</v>
      </c>
      <c r="F13" s="112">
        <v>2</v>
      </c>
      <c r="G13" s="113">
        <v>48.3</v>
      </c>
      <c r="H13" s="114">
        <v>260</v>
      </c>
      <c r="I13" s="113">
        <v>80</v>
      </c>
      <c r="J13" s="132">
        <f t="shared" si="1"/>
        <v>991.8</v>
      </c>
      <c r="K13" s="21"/>
    </row>
    <row r="14" spans="1:11" ht="15">
      <c r="A14" s="20">
        <f t="shared" si="0"/>
        <v>7</v>
      </c>
      <c r="B14" s="73" t="s">
        <v>29</v>
      </c>
      <c r="C14" s="75"/>
      <c r="D14" s="113">
        <v>237.5</v>
      </c>
      <c r="E14" s="113">
        <v>286.9</v>
      </c>
      <c r="F14" s="112">
        <v>3</v>
      </c>
      <c r="G14" s="113">
        <v>39.3</v>
      </c>
      <c r="H14" s="114">
        <v>260</v>
      </c>
      <c r="I14" s="113">
        <v>80</v>
      </c>
      <c r="J14" s="132">
        <f t="shared" si="1"/>
        <v>906.6999999999999</v>
      </c>
      <c r="K14" s="21"/>
    </row>
    <row r="15" spans="1:11" ht="15">
      <c r="A15" s="20">
        <f t="shared" si="0"/>
        <v>8</v>
      </c>
      <c r="B15" s="73" t="s">
        <v>30</v>
      </c>
      <c r="C15" s="75"/>
      <c r="D15" s="113">
        <v>253.5</v>
      </c>
      <c r="E15" s="113">
        <v>267.6</v>
      </c>
      <c r="F15" s="112">
        <v>3</v>
      </c>
      <c r="G15" s="113">
        <v>40.7</v>
      </c>
      <c r="H15" s="114">
        <v>260</v>
      </c>
      <c r="I15" s="113">
        <v>80</v>
      </c>
      <c r="J15" s="132">
        <f t="shared" si="1"/>
        <v>904.8000000000001</v>
      </c>
      <c r="K15" s="21"/>
    </row>
    <row r="16" spans="1:11" ht="15">
      <c r="A16" s="20">
        <f t="shared" si="0"/>
        <v>9</v>
      </c>
      <c r="B16" s="73" t="s">
        <v>31</v>
      </c>
      <c r="C16" s="75"/>
      <c r="D16" s="113">
        <v>283.3</v>
      </c>
      <c r="E16" s="113">
        <v>267.4</v>
      </c>
      <c r="F16" s="112">
        <v>3</v>
      </c>
      <c r="G16" s="113">
        <v>51.7</v>
      </c>
      <c r="H16" s="114">
        <v>260</v>
      </c>
      <c r="I16" s="113">
        <v>80</v>
      </c>
      <c r="J16" s="132">
        <f t="shared" si="1"/>
        <v>945.4000000000001</v>
      </c>
      <c r="K16" s="21"/>
    </row>
    <row r="17" spans="1:11" ht="15">
      <c r="A17" s="20">
        <f t="shared" si="0"/>
        <v>10</v>
      </c>
      <c r="B17" s="73" t="s">
        <v>26</v>
      </c>
      <c r="C17" s="75"/>
      <c r="D17" s="113">
        <v>339</v>
      </c>
      <c r="E17" s="113">
        <v>290.3</v>
      </c>
      <c r="F17" s="112">
        <v>4</v>
      </c>
      <c r="G17" s="113">
        <v>64</v>
      </c>
      <c r="H17" s="114">
        <v>260</v>
      </c>
      <c r="I17" s="113">
        <v>80</v>
      </c>
      <c r="J17" s="132">
        <f t="shared" si="1"/>
        <v>1037.3</v>
      </c>
      <c r="K17" s="21"/>
    </row>
    <row r="18" spans="1:11" ht="15">
      <c r="A18" s="20">
        <f t="shared" si="0"/>
        <v>11</v>
      </c>
      <c r="B18" s="73" t="s">
        <v>20</v>
      </c>
      <c r="C18" s="75"/>
      <c r="D18" s="113">
        <v>328.3</v>
      </c>
      <c r="E18" s="113">
        <v>289.4</v>
      </c>
      <c r="F18" s="112">
        <v>4</v>
      </c>
      <c r="G18" s="113">
        <v>62.5</v>
      </c>
      <c r="H18" s="114">
        <v>260</v>
      </c>
      <c r="I18" s="113">
        <v>80</v>
      </c>
      <c r="J18" s="132">
        <f t="shared" si="1"/>
        <v>1024.2</v>
      </c>
      <c r="K18" s="21"/>
    </row>
    <row r="19" spans="1:11" ht="15">
      <c r="A19" s="20">
        <f t="shared" si="0"/>
        <v>12</v>
      </c>
      <c r="B19" s="73" t="s">
        <v>27</v>
      </c>
      <c r="C19" s="75"/>
      <c r="D19" s="113">
        <v>311.5</v>
      </c>
      <c r="E19" s="113">
        <v>282.9</v>
      </c>
      <c r="F19" s="112">
        <v>4</v>
      </c>
      <c r="G19" s="113">
        <v>61</v>
      </c>
      <c r="H19" s="114">
        <v>260</v>
      </c>
      <c r="I19" s="113">
        <v>80</v>
      </c>
      <c r="J19" s="132">
        <f t="shared" si="1"/>
        <v>999.4</v>
      </c>
      <c r="K19" s="21"/>
    </row>
    <row r="20" spans="1:11" ht="15">
      <c r="A20" s="20">
        <f t="shared" si="0"/>
        <v>13</v>
      </c>
      <c r="B20" s="73" t="s">
        <v>21</v>
      </c>
      <c r="C20" s="75"/>
      <c r="D20" s="113">
        <v>250.9</v>
      </c>
      <c r="E20" s="113">
        <v>293.3</v>
      </c>
      <c r="F20" s="112">
        <v>3</v>
      </c>
      <c r="G20" s="113">
        <v>39</v>
      </c>
      <c r="H20" s="114">
        <v>260</v>
      </c>
      <c r="I20" s="113">
        <v>80</v>
      </c>
      <c r="J20" s="132">
        <f t="shared" si="1"/>
        <v>926.2</v>
      </c>
      <c r="K20" s="21"/>
    </row>
    <row r="21" spans="1:11" ht="15">
      <c r="A21" s="20">
        <f t="shared" si="0"/>
        <v>14</v>
      </c>
      <c r="B21" s="73" t="s">
        <v>22</v>
      </c>
      <c r="C21" s="75"/>
      <c r="D21" s="113">
        <v>278.4</v>
      </c>
      <c r="E21" s="113">
        <v>318.2</v>
      </c>
      <c r="F21" s="112">
        <v>2</v>
      </c>
      <c r="G21" s="113">
        <v>52.5</v>
      </c>
      <c r="H21" s="114">
        <v>260</v>
      </c>
      <c r="I21" s="113">
        <v>80</v>
      </c>
      <c r="J21" s="132">
        <f t="shared" si="1"/>
        <v>991.0999999999999</v>
      </c>
      <c r="K21" s="21"/>
    </row>
    <row r="22" spans="1:11" ht="15.75" thickBot="1">
      <c r="A22" s="20">
        <f t="shared" si="0"/>
        <v>15</v>
      </c>
      <c r="B22" s="76" t="s">
        <v>28</v>
      </c>
      <c r="C22" s="77"/>
      <c r="D22" s="116">
        <v>302.9</v>
      </c>
      <c r="E22" s="116">
        <v>334.6</v>
      </c>
      <c r="F22" s="115">
        <v>2</v>
      </c>
      <c r="G22" s="116">
        <v>58.5</v>
      </c>
      <c r="H22" s="115">
        <v>260</v>
      </c>
      <c r="I22" s="116">
        <v>80</v>
      </c>
      <c r="J22" s="133">
        <f t="shared" si="1"/>
        <v>1038</v>
      </c>
      <c r="K22" s="21"/>
    </row>
    <row r="23" spans="1:11" ht="15.75" thickBot="1">
      <c r="A23" s="20">
        <f t="shared" si="0"/>
        <v>16</v>
      </c>
      <c r="B23" s="78"/>
      <c r="C23" s="79"/>
      <c r="D23" s="80"/>
      <c r="E23" s="80"/>
      <c r="F23" s="80"/>
      <c r="G23" s="65"/>
      <c r="H23" s="66"/>
      <c r="I23" s="70"/>
      <c r="J23" s="80"/>
      <c r="K23" s="21"/>
    </row>
    <row r="24" spans="1:11" ht="15.75" thickBot="1">
      <c r="A24" s="20">
        <f t="shared" si="0"/>
        <v>17</v>
      </c>
      <c r="B24" s="81" t="s">
        <v>17</v>
      </c>
      <c r="C24" s="82"/>
      <c r="D24" s="83">
        <f aca="true" t="shared" si="2" ref="D24:I24">AVERAGE(D11:D22)</f>
        <v>287.5166666666667</v>
      </c>
      <c r="E24" s="83">
        <f t="shared" si="2"/>
        <v>301.8916666666667</v>
      </c>
      <c r="F24" s="83">
        <f t="shared" si="2"/>
        <v>2.8333333333333335</v>
      </c>
      <c r="G24" s="83">
        <f t="shared" si="2"/>
        <v>52.51666666666667</v>
      </c>
      <c r="H24" s="83">
        <f t="shared" si="2"/>
        <v>260</v>
      </c>
      <c r="I24" s="83">
        <f t="shared" si="2"/>
        <v>80</v>
      </c>
      <c r="J24" s="83">
        <f>ROUND(AVERAGE(J11:J22),0)</f>
        <v>985</v>
      </c>
      <c r="K24" s="21"/>
    </row>
    <row r="25" spans="1:11" ht="15">
      <c r="A25" s="20">
        <f t="shared" si="0"/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5">
      <c r="A26" s="20">
        <f t="shared" si="0"/>
        <v>19</v>
      </c>
      <c r="B26" s="130" t="s">
        <v>91</v>
      </c>
      <c r="C26" s="16"/>
      <c r="D26" s="17"/>
      <c r="E26" s="16"/>
      <c r="F26" s="13"/>
      <c r="G26" s="16"/>
      <c r="H26" s="16"/>
      <c r="I26" s="16"/>
      <c r="J26" s="16"/>
      <c r="K26" s="21"/>
    </row>
  </sheetData>
  <sheetProtection/>
  <mergeCells count="3">
    <mergeCell ref="B3:I3"/>
    <mergeCell ref="B4:I4"/>
    <mergeCell ref="D6:H6"/>
  </mergeCells>
  <printOptions/>
  <pageMargins left="0.7" right="0.7" top="0.75" bottom="0.75" header="0.3" footer="0.3"/>
  <pageSetup fitToHeight="1" fitToWidth="1" horizontalDpi="600" verticalDpi="600" orientation="portrait" scale="68" r:id="rId1"/>
  <headerFooter>
    <oddHeader>&amp;R&amp;"Arial,Bold"Black Hills Power, Inc.
September 30,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Hills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swilliam</dc:creator>
  <cp:keywords/>
  <dc:description/>
  <cp:lastModifiedBy>Clements, Dan</cp:lastModifiedBy>
  <cp:lastPrinted>2015-09-04T20:55:58Z</cp:lastPrinted>
  <dcterms:created xsi:type="dcterms:W3CDTF">2008-12-08T23:28:21Z</dcterms:created>
  <dcterms:modified xsi:type="dcterms:W3CDTF">2019-07-01T16:34:48Z</dcterms:modified>
  <cp:category/>
  <cp:version/>
  <cp:contentType/>
  <cp:contentStatus/>
</cp:coreProperties>
</file>