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Rates\BHE BHP\FERC\Common Use System\Schedule 2\LITIGATION HOLD Schedule 2\BHP 2022 Rates\"/>
    </mc:Choice>
  </mc:AlternateContent>
  <xr:revisionPtr revIDLastSave="0" documentId="13_ncr:1_{F09211FD-870D-4403-B50B-0CC73DDEB748}" xr6:coauthVersionLast="46" xr6:coauthVersionMax="46" xr10:uidLastSave="{00000000-0000-0000-0000-000000000000}"/>
  <bookViews>
    <workbookView xWindow="23880" yWindow="-120" windowWidth="24240" windowHeight="13140" tabRatio="809" xr2:uid="{00000000-000D-0000-FFFF-FFFF00000000}"/>
  </bookViews>
  <sheets>
    <sheet name="Rate - Summary" sheetId="17" r:id="rId1"/>
    <sheet name="Sch. 2 - BHP" sheetId="14" r:id="rId2"/>
    <sheet name="Sch. 2 - Gillette" sheetId="13" r:id="rId3"/>
    <sheet name="Sch. 2 - CLFP" sheetId="16" r:id="rId4"/>
    <sheet name="Sch. 2 - BHW" sheetId="15" r:id="rId5"/>
    <sheet name="Sch. 2 - Basin" sheetId="20" r:id="rId6"/>
    <sheet name="Sch. 2 - WMPA" sheetId="21" r:id="rId7"/>
    <sheet name="Sch. 2 - Total" sheetId="2" r:id="rId8"/>
    <sheet name="CUS AC LOADS" sheetId="5" r:id="rId9"/>
  </sheets>
  <definedNames>
    <definedName name="_xlnm.Print_Area" localSheetId="8">'CUS AC LOADS'!$A$1:$J$26</definedName>
    <definedName name="_xlnm.Print_Area" localSheetId="0">'Rate - Summary'!$A$1:$J$33</definedName>
    <definedName name="_xlnm.Print_Area" localSheetId="5">'Sch. 2 - Basin'!$A$1:$K$31</definedName>
    <definedName name="_xlnm.Print_Area" localSheetId="1">'Sch. 2 - BHP'!$A$1:$K$31</definedName>
    <definedName name="_xlnm.Print_Area" localSheetId="4">'Sch. 2 - BHW'!$A$1:$K$31</definedName>
    <definedName name="_xlnm.Print_Area" localSheetId="3">'Sch. 2 - CLFP'!$A$1:$K$31</definedName>
    <definedName name="_xlnm.Print_Area" localSheetId="2">'Sch. 2 - Gillette'!$A$1:$K$31</definedName>
    <definedName name="_xlnm.Print_Area" localSheetId="7">'Sch. 2 - Total'!$A$1:$K$31</definedName>
    <definedName name="_xlnm.Print_Area" localSheetId="6">'Sch. 2 - WMPA'!$A$1:$K$31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4" i="5" l="1"/>
  <c r="H24" i="5"/>
  <c r="G24" i="5"/>
  <c r="F24" i="5"/>
  <c r="E24" i="5"/>
  <c r="D24" i="5"/>
  <c r="J22" i="5"/>
  <c r="J21" i="5"/>
  <c r="J20" i="5"/>
  <c r="J19" i="5"/>
  <c r="J18" i="5"/>
  <c r="J17" i="5"/>
  <c r="J16" i="5"/>
  <c r="J15" i="5"/>
  <c r="J14" i="5"/>
  <c r="J13" i="5"/>
  <c r="J12" i="5"/>
  <c r="J11" i="5"/>
  <c r="J24" i="5" l="1"/>
  <c r="H19" i="16" s="1"/>
  <c r="H21" i="16" s="1"/>
  <c r="B19" i="2"/>
  <c r="B19" i="21"/>
  <c r="B19" i="20"/>
  <c r="B19" i="15"/>
  <c r="B19" i="16"/>
  <c r="B19" i="13"/>
  <c r="H17" i="21"/>
  <c r="H17" i="20"/>
  <c r="H17" i="2"/>
  <c r="A17" i="13"/>
  <c r="A19" i="13" s="1"/>
  <c r="A21" i="13" s="1"/>
  <c r="A23" i="13" s="1"/>
  <c r="A25" i="13" s="1"/>
  <c r="A27" i="13" s="1"/>
  <c r="A28" i="13" s="1"/>
  <c r="A30" i="13" s="1"/>
  <c r="A31" i="13" s="1"/>
  <c r="H17" i="14"/>
  <c r="A11" i="14"/>
  <c r="A12" i="14" s="1"/>
  <c r="A13" i="14" s="1"/>
  <c r="A19" i="14"/>
  <c r="A21" i="14" s="1"/>
  <c r="A23" i="14" s="1"/>
  <c r="A25" i="14" s="1"/>
  <c r="A27" i="14" s="1"/>
  <c r="A28" i="14" s="1"/>
  <c r="A30" i="14" s="1"/>
  <c r="A31" i="14" s="1"/>
  <c r="H17" i="15"/>
  <c r="H17" i="16"/>
  <c r="A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H17" i="13"/>
  <c r="H19" i="13" l="1"/>
  <c r="H21" i="13" s="1"/>
  <c r="H23" i="13" s="1"/>
  <c r="H25" i="17" s="1"/>
  <c r="H19" i="21"/>
  <c r="H21" i="21"/>
  <c r="H23" i="21" s="1"/>
  <c r="H29" i="17" s="1"/>
  <c r="H19" i="14"/>
  <c r="H21" i="14" s="1"/>
  <c r="H25" i="14" s="1"/>
  <c r="G24" i="17" s="1"/>
  <c r="H19" i="15"/>
  <c r="H21" i="15" s="1"/>
  <c r="H19" i="2"/>
  <c r="H21" i="2" s="1"/>
  <c r="H28" i="2" s="1"/>
  <c r="H19" i="20"/>
  <c r="H21" i="20" s="1"/>
  <c r="H30" i="20" s="1"/>
  <c r="D28" i="17" s="1"/>
  <c r="D31" i="17"/>
  <c r="H30" i="14"/>
  <c r="D24" i="17" s="1"/>
  <c r="H27" i="14"/>
  <c r="F24" i="17" s="1"/>
  <c r="I24" i="17"/>
  <c r="H31" i="16"/>
  <c r="C26" i="17" s="1"/>
  <c r="H27" i="16"/>
  <c r="F26" i="17" s="1"/>
  <c r="H30" i="16"/>
  <c r="D26" i="17" s="1"/>
  <c r="I26" i="17"/>
  <c r="H25" i="16"/>
  <c r="G26" i="17" s="1"/>
  <c r="H23" i="16"/>
  <c r="H26" i="17" s="1"/>
  <c r="H28" i="16"/>
  <c r="E26" i="17" s="1"/>
  <c r="H28" i="20"/>
  <c r="E28" i="17" s="1"/>
  <c r="H31" i="20"/>
  <c r="C28" i="17" s="1"/>
  <c r="H27" i="20"/>
  <c r="F28" i="17" s="1"/>
  <c r="H23" i="20"/>
  <c r="H28" i="17" s="1"/>
  <c r="H25" i="20"/>
  <c r="G28" i="17" s="1"/>
  <c r="H23" i="2"/>
  <c r="H25" i="2"/>
  <c r="H30" i="2"/>
  <c r="H27" i="2"/>
  <c r="H31" i="13"/>
  <c r="C25" i="17" s="1"/>
  <c r="H28" i="13"/>
  <c r="E25" i="17" s="1"/>
  <c r="H25" i="13"/>
  <c r="G25" i="17" s="1"/>
  <c r="H31" i="14"/>
  <c r="C24" i="17" s="1"/>
  <c r="H28" i="14"/>
  <c r="E24" i="17" s="1"/>
  <c r="I27" i="17" l="1"/>
  <c r="H28" i="15"/>
  <c r="E27" i="17" s="1"/>
  <c r="H27" i="13"/>
  <c r="F25" i="17" s="1"/>
  <c r="I28" i="17"/>
  <c r="I25" i="17"/>
  <c r="I30" i="17" s="1"/>
  <c r="H30" i="13"/>
  <c r="D25" i="17" s="1"/>
  <c r="D30" i="17" s="1"/>
  <c r="H23" i="14"/>
  <c r="H24" i="17" s="1"/>
  <c r="H30" i="17" s="1"/>
  <c r="H28" i="21"/>
  <c r="E29" i="17" s="1"/>
  <c r="H27" i="21"/>
  <c r="F29" i="17" s="1"/>
  <c r="H31" i="2"/>
  <c r="H30" i="21"/>
  <c r="D29" i="17" s="1"/>
  <c r="H25" i="15"/>
  <c r="G27" i="17" s="1"/>
  <c r="G30" i="17" s="1"/>
  <c r="H25" i="21"/>
  <c r="G29" i="17" s="1"/>
  <c r="H27" i="15"/>
  <c r="F27" i="17" s="1"/>
  <c r="F30" i="17" s="1"/>
  <c r="H30" i="15"/>
  <c r="D27" i="17" s="1"/>
  <c r="H31" i="15"/>
  <c r="C27" i="17" s="1"/>
  <c r="C30" i="17" s="1"/>
  <c r="I29" i="17"/>
  <c r="H31" i="21"/>
  <c r="C29" i="17" s="1"/>
  <c r="H23" i="15"/>
  <c r="H27" i="17" s="1"/>
  <c r="E30" i="17"/>
</calcChain>
</file>

<file path=xl/sharedStrings.xml><?xml version="1.0" encoding="utf-8"?>
<sst xmlns="http://schemas.openxmlformats.org/spreadsheetml/2006/main" count="293" uniqueCount="96">
  <si>
    <t>Total</t>
  </si>
  <si>
    <t xml:space="preserve">Ancillary Services, Schedule No. 2 - </t>
  </si>
  <si>
    <t>REACTIVE SUPPLY AND VOLTAGE CONTROL FROM</t>
  </si>
  <si>
    <t>GENERATION SOURCE SERVICES</t>
  </si>
  <si>
    <t>Total Revenue Requirement for Reactive Power</t>
  </si>
  <si>
    <t>TOTAL</t>
  </si>
  <si>
    <t>Annual Reactive Power Charges</t>
  </si>
  <si>
    <t>BHP</t>
  </si>
  <si>
    <t>Common Use AC Facilities</t>
  </si>
  <si>
    <t>BASIN</t>
  </si>
  <si>
    <t>SD</t>
  </si>
  <si>
    <t xml:space="preserve">CITY OF </t>
  </si>
  <si>
    <t>WEST</t>
  </si>
  <si>
    <t>GILLETTE</t>
  </si>
  <si>
    <t>LOAD</t>
  </si>
  <si>
    <t>COMMON USE</t>
  </si>
  <si>
    <t>AC LOAD</t>
  </si>
  <si>
    <t>ANNUAL AVERAGE MW</t>
  </si>
  <si>
    <t>FIRM</t>
  </si>
  <si>
    <t>POINT TO POINT</t>
  </si>
  <si>
    <t>August</t>
  </si>
  <si>
    <t>October</t>
  </si>
  <si>
    <t>November</t>
  </si>
  <si>
    <t>January</t>
  </si>
  <si>
    <t>February</t>
  </si>
  <si>
    <t>March</t>
  </si>
  <si>
    <t>July</t>
  </si>
  <si>
    <t>September</t>
  </si>
  <si>
    <t>December</t>
  </si>
  <si>
    <t>April</t>
  </si>
  <si>
    <t>May</t>
  </si>
  <si>
    <t>June</t>
  </si>
  <si>
    <t>Line</t>
  </si>
  <si>
    <t>No.</t>
  </si>
  <si>
    <t>Joint Tariff Rates</t>
  </si>
  <si>
    <t>Common Use System AC Facilities</t>
  </si>
  <si>
    <t>6 days * 16 hours * 52 weeks</t>
  </si>
  <si>
    <t xml:space="preserve">365 days </t>
  </si>
  <si>
    <t>4992 hours</t>
  </si>
  <si>
    <t>CHEYENNE</t>
  </si>
  <si>
    <t>LIGHT CUS</t>
  </si>
  <si>
    <t>Service</t>
  </si>
  <si>
    <t>Hourly ($/kW Hour)</t>
  </si>
  <si>
    <t>Daily ($/kW Day)</t>
  </si>
  <si>
    <t>Weekly ($/kW Week)</t>
  </si>
  <si>
    <t>Monthly ($/kW Month)</t>
  </si>
  <si>
    <t>On-Peak</t>
  </si>
  <si>
    <t>Off-Peak</t>
  </si>
  <si>
    <t>BHP Charge</t>
  </si>
  <si>
    <t>Gillette Charge</t>
  </si>
  <si>
    <t>CLFP Charge</t>
  </si>
  <si>
    <t>Total Charge</t>
  </si>
  <si>
    <t>Gillette Revenue Requirement</t>
  </si>
  <si>
    <t>Settlement agreement January 14, 2011, paragraph 8</t>
  </si>
  <si>
    <t>Black Hills Wyoming Revenue Requirement</t>
  </si>
  <si>
    <t>Cheyenne Light Revenue Requirement</t>
  </si>
  <si>
    <t>BHW FERC application dated August 25, 2009 (see Page 3)</t>
  </si>
  <si>
    <t>CLFP FERC application dated May 22, 2009 (see Page 2)</t>
  </si>
  <si>
    <t>Gillette</t>
  </si>
  <si>
    <t>Black Hills Power</t>
  </si>
  <si>
    <t>Cheyenne Light</t>
  </si>
  <si>
    <t>Black Hills Wyoming</t>
  </si>
  <si>
    <t>Black Hills Power Revenue Requirement</t>
  </si>
  <si>
    <t>BHP Schedule 2 Tariff:</t>
  </si>
  <si>
    <t>Basin Revenue Requirement</t>
  </si>
  <si>
    <t>WMPA Revenue Requirement</t>
  </si>
  <si>
    <t>Common Use System AC Facilities Ln.17</t>
  </si>
  <si>
    <t>Basin</t>
  </si>
  <si>
    <t>WMPA</t>
  </si>
  <si>
    <t>Basin Charge</t>
  </si>
  <si>
    <t>WMPA Charge</t>
  </si>
  <si>
    <t>"Not later than September 30 of each year, Transmission Provider shall determine the next</t>
  </si>
  <si>
    <t xml:space="preserve">the rate divisor for purposes of deriving charges to be billed for Schedule 2 service provided </t>
  </si>
  <si>
    <t>during that calendar year.  Consistent with the requirements of Attachment H and as part of</t>
  </si>
  <si>
    <t xml:space="preserve">the annual rate determination process governed by Attachment H, by October 30 of each year, </t>
  </si>
  <si>
    <t>Transmission Provider will hold a meeting, to which its customers and representatives of SDPUC</t>
  </si>
  <si>
    <t xml:space="preserve">and WPSC will be invited, to identify the applicable Aggregate Annual Reactive Revenue </t>
  </si>
  <si>
    <t>BHW Charge</t>
  </si>
  <si>
    <t>$/kW-month rate, and the resulting rates for weekly, daily, and hourly services."</t>
  </si>
  <si>
    <t xml:space="preserve">calendar year's projected Summed Reactive billing Loads.  Such projected load shall serve as </t>
  </si>
  <si>
    <t xml:space="preserve">Requirement and to explain the projected aggregate Reactive Billing Load, the resulting </t>
  </si>
  <si>
    <t>Application accepted by FERC July 29, 2013</t>
  </si>
  <si>
    <t>Yearly ($/kW Year)</t>
  </si>
  <si>
    <t>$ per kW - Year   (Ln 7/ Ln 8)</t>
  </si>
  <si>
    <t>$ per kW - Month (Ln 9 / 12)</t>
  </si>
  <si>
    <t>$ per kW - Week (Ln 9 / 52)</t>
  </si>
  <si>
    <t>$ per kW - day off peak (Ln 9 / 365)</t>
  </si>
  <si>
    <t>$ per kW - day on peak (Ln 9 / 312)</t>
  </si>
  <si>
    <t>$ per kW - hour off peak (Ln 9 / 8760)</t>
  </si>
  <si>
    <t>$ per kW - hour on peak (Ln 9 / 4992)</t>
  </si>
  <si>
    <t>Application accepted by FERC September 3, 2015</t>
  </si>
  <si>
    <t>1 - Transmission projected load from Transmission Planning</t>
  </si>
  <si>
    <t>2022 Schedule 2 Rates - OASIS</t>
  </si>
  <si>
    <t>2022 Projected Load:</t>
  </si>
  <si>
    <r>
      <t>2022 Projected Load Data</t>
    </r>
    <r>
      <rPr>
        <b/>
        <vertAlign val="superscript"/>
        <sz val="12"/>
        <rFont val="Arial"/>
        <family val="2"/>
      </rPr>
      <t>1</t>
    </r>
  </si>
  <si>
    <t>Common Use AC Facility Transmission Load (2022 Projected Load)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</si>
</sst>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  <numFmt numFmtId="167" formatCode="0.0000"/>
    <numFmt numFmtId="168" formatCode="&quot;$&quot;#,##0.00000"/>
    <numFmt numFmtId="169" formatCode="&quot;$&quot;#,##0.0000"/>
    <numFmt numFmtId="170" formatCode="0.00000"/>
    <numFmt numFmtId="171" formatCode="0.000"/>
    <numFmt numFmtId="172" formatCode="mmm\-yyyy"/>
    <numFmt numFmtId="173" formatCode="&quot;$&quot;#,##0.0;[Red]\-&quot;$&quot;#,##0.0"/>
    <numFmt numFmtId="174" formatCode="00000"/>
    <numFmt numFmtId="175" formatCode="#,##0\ ;\(#,##0\);\-\ \ \ \ \ "/>
    <numFmt numFmtId="176" formatCode="#,##0\ ;\(#,##0\);\–\ \ \ \ \ "/>
    <numFmt numFmtId="177" formatCode="#,##0;\(#,##0\)"/>
    <numFmt numFmtId="178" formatCode="yyyymmdd"/>
    <numFmt numFmtId="179" formatCode="_([$€-2]* #,##0.00_);_([$€-2]* \(#,##0.00\);_([$€-2]* &quot;-&quot;??_)"/>
    <numFmt numFmtId="180" formatCode="_-* #,##0.0_-;\-* #,##0.0_-;_-* &quot;-&quot;??_-;_-@_-"/>
    <numFmt numFmtId="181" formatCode="#,##0.00&quot; $&quot;;\-#,##0.00&quot; $&quot;"/>
    <numFmt numFmtId="182" formatCode="000000000"/>
    <numFmt numFmtId="183" formatCode="#,##0.0_);\(#,##0.0\)"/>
    <numFmt numFmtId="184" formatCode="_-&quot;£&quot;* #,##0_-;\-&quot;£&quot;* #,##0_-;_-&quot;£&quot;* &quot;-&quot;_-;_-@_-"/>
    <numFmt numFmtId="185" formatCode="_-&quot;£&quot;* #,##0.00_-;\-&quot;£&quot;* #,##0.00_-;_-&quot;£&quot;* &quot;-&quot;??_-;_-@_-"/>
    <numFmt numFmtId="186" formatCode="0.00_)"/>
    <numFmt numFmtId="187" formatCode="00"/>
    <numFmt numFmtId="188" formatCode="0_);\(0\)"/>
    <numFmt numFmtId="189" formatCode="000\-00\-0000"/>
  </numFmts>
  <fonts count="8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 MT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 MT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 MT"/>
    </font>
    <font>
      <sz val="10"/>
      <name val="Arial"/>
      <family val="2"/>
    </font>
    <font>
      <sz val="10"/>
      <color indexed="12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8"/>
      <name val="Helv"/>
    </font>
    <font>
      <sz val="9"/>
      <name val="AGaramond"/>
    </font>
    <font>
      <sz val="12"/>
      <name val="Tms Rmn"/>
    </font>
    <font>
      <sz val="11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sz val="12"/>
      <name val="Helv"/>
    </font>
    <font>
      <sz val="10"/>
      <name val="Helv"/>
    </font>
    <font>
      <sz val="9"/>
      <name val="GillSans"/>
    </font>
    <font>
      <sz val="9"/>
      <name val="GillSans Light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sz val="12"/>
      <color indexed="14"/>
      <name val="Arial"/>
      <family val="2"/>
    </font>
    <font>
      <u/>
      <sz val="8"/>
      <name val="Helv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i/>
      <sz val="16"/>
      <name val="Arial"/>
      <family val="2"/>
    </font>
    <font>
      <i/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sz val="8"/>
      <color indexed="12"/>
      <name val="Arial"/>
      <family val="2"/>
    </font>
    <font>
      <sz val="11"/>
      <name val="Arial"/>
      <family val="2"/>
    </font>
    <font>
      <b/>
      <sz val="11"/>
      <color indexed="10"/>
      <name val="Calibri"/>
      <family val="2"/>
    </font>
    <font>
      <sz val="8"/>
      <name val="Helvetic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b/>
      <vertAlign val="superscript"/>
      <sz val="12"/>
      <name val="Arial"/>
      <family val="2"/>
    </font>
    <font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8">
    <xf numFmtId="0" fontId="0" fillId="0" borderId="0"/>
    <xf numFmtId="0" fontId="7" fillId="0" borderId="0"/>
    <xf numFmtId="37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0" fontId="7" fillId="0" borderId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7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4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7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15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15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21" borderId="0" applyNumberFormat="0" applyBorder="0" applyAlignment="0" applyProtection="0"/>
    <xf numFmtId="38" fontId="40" fillId="0" borderId="0" applyBorder="0" applyAlignment="0"/>
    <xf numFmtId="173" fontId="39" fillId="24" borderId="1">
      <alignment horizontal="center" vertical="center"/>
    </xf>
    <xf numFmtId="174" fontId="7" fillId="0" borderId="2">
      <alignment horizontal="left"/>
    </xf>
    <xf numFmtId="174" fontId="7" fillId="0" borderId="2">
      <alignment horizontal="left"/>
    </xf>
    <xf numFmtId="0" fontId="41" fillId="0" borderId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8" borderId="0" applyNumberFormat="0" applyBorder="0" applyAlignment="0" applyProtection="0"/>
    <xf numFmtId="0" fontId="42" fillId="0" borderId="0" applyNumberFormat="0" applyFill="0" applyBorder="0" applyAlignment="0" applyProtection="0"/>
    <xf numFmtId="175" fontId="43" fillId="0" borderId="3" applyNumberFormat="0" applyFill="0" applyAlignment="0" applyProtection="0">
      <alignment horizontal="center"/>
    </xf>
    <xf numFmtId="176" fontId="43" fillId="0" borderId="4" applyFill="0" applyAlignment="0" applyProtection="0">
      <alignment horizontal="center"/>
    </xf>
    <xf numFmtId="38" fontId="7" fillId="0" borderId="0">
      <alignment horizontal="right"/>
    </xf>
    <xf numFmtId="37" fontId="2" fillId="0" borderId="0" applyFill="0">
      <alignment horizontal="right"/>
    </xf>
    <xf numFmtId="37" fontId="2" fillId="0" borderId="0" applyFill="0">
      <alignment horizontal="right"/>
    </xf>
    <xf numFmtId="37" fontId="2" fillId="0" borderId="0">
      <alignment horizontal="right"/>
    </xf>
    <xf numFmtId="37" fontId="2" fillId="0" borderId="0">
      <alignment horizontal="right"/>
    </xf>
    <xf numFmtId="0" fontId="2" fillId="0" borderId="0" applyFill="0">
      <alignment horizontal="center"/>
    </xf>
    <xf numFmtId="0" fontId="2" fillId="0" borderId="0" applyFill="0">
      <alignment horizontal="center"/>
    </xf>
    <xf numFmtId="37" fontId="2" fillId="0" borderId="5" applyFill="0">
      <alignment horizontal="right"/>
    </xf>
    <xf numFmtId="37" fontId="2" fillId="0" borderId="5" applyFill="0">
      <alignment horizontal="right"/>
    </xf>
    <xf numFmtId="37" fontId="2" fillId="0" borderId="0">
      <alignment horizontal="right"/>
    </xf>
    <xf numFmtId="37" fontId="2" fillId="0" borderId="0">
      <alignment horizontal="right"/>
    </xf>
    <xf numFmtId="0" fontId="44" fillId="0" borderId="0" applyFill="0">
      <alignment vertical="top"/>
    </xf>
    <xf numFmtId="0" fontId="45" fillId="0" borderId="0" applyFill="0">
      <alignment horizontal="left" vertical="top"/>
    </xf>
    <xf numFmtId="37" fontId="2" fillId="0" borderId="6" applyFill="0">
      <alignment horizontal="right"/>
    </xf>
    <xf numFmtId="37" fontId="2" fillId="0" borderId="6" applyFill="0">
      <alignment horizontal="right"/>
    </xf>
    <xf numFmtId="0" fontId="7" fillId="0" borderId="0" applyNumberFormat="0" applyFont="0" applyAlignment="0"/>
    <xf numFmtId="0" fontId="44" fillId="0" borderId="0" applyFill="0">
      <alignment wrapText="1"/>
    </xf>
    <xf numFmtId="0" fontId="45" fillId="0" borderId="0" applyFill="0">
      <alignment horizontal="left" vertical="top" wrapText="1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47" fillId="0" borderId="0" applyFill="0">
      <alignment vertical="top" wrapText="1"/>
    </xf>
    <xf numFmtId="0" fontId="14" fillId="0" borderId="0" applyFill="0">
      <alignment horizontal="left" vertical="top" wrapText="1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48" fillId="0" borderId="0" applyFill="0">
      <alignment vertical="center" wrapText="1"/>
    </xf>
    <xf numFmtId="0" fontId="9" fillId="0" borderId="0">
      <alignment horizontal="left" vertical="center" wrapText="1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4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37" fontId="50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51" fillId="0" borderId="0" applyFill="0">
      <alignment horizontal="center" vertical="center" wrapText="1"/>
    </xf>
    <xf numFmtId="0" fontId="52" fillId="0" borderId="0" applyFill="0">
      <alignment horizontal="center" vertical="center" wrapText="1"/>
    </xf>
    <xf numFmtId="37" fontId="50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53" fillId="0" borderId="0">
      <alignment horizontal="center" wrapText="1"/>
    </xf>
    <xf numFmtId="0" fontId="54" fillId="0" borderId="0" applyFill="0">
      <alignment horizontal="center" wrapText="1"/>
    </xf>
    <xf numFmtId="0" fontId="19" fillId="25" borderId="7" applyNumberFormat="0" applyAlignment="0" applyProtection="0"/>
    <xf numFmtId="0" fontId="19" fillId="25" borderId="7" applyNumberFormat="0" applyAlignment="0" applyProtection="0"/>
    <xf numFmtId="0" fontId="79" fillId="26" borderId="7" applyNumberFormat="0" applyAlignment="0" applyProtection="0"/>
    <xf numFmtId="0" fontId="20" fillId="27" borderId="8" applyNumberFormat="0" applyAlignment="0" applyProtection="0"/>
    <xf numFmtId="0" fontId="20" fillId="27" borderId="8" applyNumberFormat="0" applyAlignment="0" applyProtection="0"/>
    <xf numFmtId="43" fontId="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6" fillId="0" borderId="0" applyFont="0" applyFill="0" applyBorder="0" applyAlignment="0" applyProtection="0"/>
    <xf numFmtId="0" fontId="57" fillId="0" borderId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86" fillId="0" borderId="0" applyFont="0" applyFill="0" applyBorder="0" applyAlignment="0" applyProtection="0"/>
    <xf numFmtId="178" fontId="7" fillId="0" borderId="2">
      <alignment horizontal="center"/>
    </xf>
    <xf numFmtId="179" fontId="55" fillId="0" borderId="0" applyFont="0" applyFill="0" applyBorder="0" applyAlignment="0" applyProtection="0"/>
    <xf numFmtId="179" fontId="5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80" fontId="7" fillId="0" borderId="0">
      <protection locked="0"/>
    </xf>
    <xf numFmtId="0" fontId="58" fillId="0" borderId="0"/>
    <xf numFmtId="0" fontId="59" fillId="0" borderId="0"/>
    <xf numFmtId="0" fontId="60" fillId="0" borderId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0" borderId="0" applyNumberFormat="0" applyBorder="0" applyAlignment="0" applyProtection="0"/>
    <xf numFmtId="38" fontId="2" fillId="28" borderId="0" applyNumberFormat="0" applyBorder="0" applyAlignment="0" applyProtection="0"/>
    <xf numFmtId="38" fontId="2" fillId="28" borderId="0" applyNumberFormat="0" applyBorder="0" applyAlignment="0" applyProtection="0"/>
    <xf numFmtId="0" fontId="61" fillId="0" borderId="0" applyNumberFormat="0" applyFill="0" applyBorder="0" applyAlignment="0" applyProtection="0"/>
    <xf numFmtId="0" fontId="14" fillId="0" borderId="9" applyNumberFormat="0" applyAlignment="0" applyProtection="0">
      <alignment horizontal="left" vertical="center"/>
    </xf>
    <xf numFmtId="0" fontId="14" fillId="0" borderId="10">
      <alignment horizontal="left" vertical="center"/>
    </xf>
    <xf numFmtId="0" fontId="62" fillId="0" borderId="0">
      <alignment horizontal="center"/>
    </xf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81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82" fillId="0" borderId="14" applyNumberFormat="0" applyFill="0" applyAlignment="0" applyProtection="0"/>
    <xf numFmtId="0" fontId="25" fillId="0" borderId="15" applyNumberFormat="0" applyFill="0" applyAlignment="0" applyProtection="0"/>
    <xf numFmtId="0" fontId="25" fillId="0" borderId="15" applyNumberFormat="0" applyFill="0" applyAlignment="0" applyProtection="0"/>
    <xf numFmtId="0" fontId="83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181" fontId="7" fillId="0" borderId="0">
      <protection locked="0"/>
    </xf>
    <xf numFmtId="181" fontId="7" fillId="0" borderId="0">
      <protection locked="0"/>
    </xf>
    <xf numFmtId="0" fontId="37" fillId="0" borderId="17" applyNumberFormat="0" applyFill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6" fillId="9" borderId="7" applyNumberFormat="0" applyAlignment="0" applyProtection="0"/>
    <xf numFmtId="10" fontId="2" fillId="29" borderId="2" applyNumberFormat="0" applyBorder="0" applyAlignment="0" applyProtection="0"/>
    <xf numFmtId="10" fontId="2" fillId="29" borderId="2" applyNumberFormat="0" applyBorder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12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" fillId="28" borderId="0"/>
    <xf numFmtId="0" fontId="2" fillId="28" borderId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34" fillId="0" borderId="19" applyNumberFormat="0" applyFill="0" applyAlignment="0" applyProtection="0"/>
    <xf numFmtId="182" fontId="7" fillId="0" borderId="2">
      <alignment horizontal="center"/>
    </xf>
    <xf numFmtId="182" fontId="7" fillId="0" borderId="2">
      <alignment horizontal="center"/>
    </xf>
    <xf numFmtId="183" fontId="63" fillId="0" borderId="0"/>
    <xf numFmtId="17" fontId="64" fillId="0" borderId="0">
      <alignment horizontal="center"/>
    </xf>
    <xf numFmtId="184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84" fillId="12" borderId="0" applyNumberFormat="0" applyBorder="0" applyAlignment="0" applyProtection="0"/>
    <xf numFmtId="43" fontId="65" fillId="0" borderId="0" applyNumberFormat="0" applyFill="0" applyBorder="0" applyAlignment="0" applyProtection="0"/>
    <xf numFmtId="0" fontId="43" fillId="0" borderId="0" applyNumberFormat="0" applyFill="0" applyAlignment="0" applyProtection="0"/>
    <xf numFmtId="37" fontId="66" fillId="0" borderId="0"/>
    <xf numFmtId="186" fontId="67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38" fillId="0" borderId="0"/>
    <xf numFmtId="0" fontId="80" fillId="0" borderId="0"/>
    <xf numFmtId="0" fontId="80" fillId="0" borderId="0"/>
    <xf numFmtId="0" fontId="78" fillId="0" borderId="0"/>
    <xf numFmtId="0" fontId="38" fillId="0" borderId="0"/>
    <xf numFmtId="165" fontId="5" fillId="0" borderId="0" applyProtection="0"/>
    <xf numFmtId="0" fontId="7" fillId="0" borderId="0"/>
    <xf numFmtId="165" fontId="5" fillId="0" borderId="0" applyProtection="0"/>
    <xf numFmtId="0" fontId="7" fillId="0" borderId="0"/>
    <xf numFmtId="165" fontId="5" fillId="0" borderId="0" applyProtection="0"/>
    <xf numFmtId="0" fontId="56" fillId="0" borderId="0"/>
    <xf numFmtId="0" fontId="88" fillId="0" borderId="0"/>
    <xf numFmtId="0" fontId="80" fillId="0" borderId="0"/>
    <xf numFmtId="0" fontId="56" fillId="0" borderId="0"/>
    <xf numFmtId="0" fontId="38" fillId="0" borderId="0"/>
    <xf numFmtId="165" fontId="5" fillId="0" borderId="0" applyProtection="0"/>
    <xf numFmtId="0" fontId="38" fillId="0" borderId="0"/>
    <xf numFmtId="165" fontId="5" fillId="0" borderId="0" applyProtection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7" fillId="0" borderId="2">
      <alignment horizontal="center" wrapText="1"/>
    </xf>
    <xf numFmtId="0" fontId="7" fillId="0" borderId="2">
      <alignment horizontal="center" wrapText="1"/>
    </xf>
    <xf numFmtId="2" fontId="7" fillId="0" borderId="2">
      <alignment horizontal="center"/>
    </xf>
    <xf numFmtId="2" fontId="7" fillId="0" borderId="2">
      <alignment horizontal="center"/>
    </xf>
    <xf numFmtId="187" fontId="3" fillId="0" borderId="2" applyFont="0">
      <alignment horizontal="center"/>
    </xf>
    <xf numFmtId="0" fontId="8" fillId="0" borderId="0"/>
    <xf numFmtId="0" fontId="7" fillId="0" borderId="0"/>
    <xf numFmtId="0" fontId="8" fillId="0" borderId="0"/>
    <xf numFmtId="0" fontId="7" fillId="0" borderId="0"/>
    <xf numFmtId="165" fontId="5" fillId="0" borderId="0" applyProtection="0"/>
    <xf numFmtId="165" fontId="5" fillId="0" borderId="0" applyProtection="0"/>
    <xf numFmtId="0" fontId="1" fillId="0" borderId="0"/>
    <xf numFmtId="0" fontId="8" fillId="7" borderId="20" applyNumberFormat="0" applyFont="0" applyAlignment="0" applyProtection="0"/>
    <xf numFmtId="0" fontId="7" fillId="7" borderId="20" applyNumberFormat="0" applyFont="0" applyAlignment="0" applyProtection="0"/>
    <xf numFmtId="0" fontId="16" fillId="7" borderId="20" applyNumberFormat="0" applyFont="0" applyAlignment="0" applyProtection="0"/>
    <xf numFmtId="0" fontId="80" fillId="7" borderId="20" applyNumberFormat="0" applyFont="0" applyAlignment="0" applyProtection="0"/>
    <xf numFmtId="1" fontId="7" fillId="0" borderId="2">
      <alignment horizontal="center"/>
    </xf>
    <xf numFmtId="0" fontId="29" fillId="25" borderId="21" applyNumberFormat="0" applyAlignment="0" applyProtection="0"/>
    <xf numFmtId="0" fontId="29" fillId="25" borderId="21" applyNumberFormat="0" applyAlignment="0" applyProtection="0"/>
    <xf numFmtId="0" fontId="29" fillId="26" borderId="21" applyNumberFormat="0" applyAlignment="0" applyProtection="0"/>
    <xf numFmtId="9" fontId="1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31" fillId="0" borderId="3">
      <alignment horizontal="center"/>
    </xf>
    <xf numFmtId="3" fontId="30" fillId="0" borderId="0" applyFont="0" applyFill="0" applyBorder="0" applyAlignment="0" applyProtection="0"/>
    <xf numFmtId="0" fontId="30" fillId="30" borderId="0" applyNumberFormat="0" applyFont="0" applyBorder="0" applyAlignment="0" applyProtection="0"/>
    <xf numFmtId="37" fontId="2" fillId="28" borderId="0" applyFill="0">
      <alignment horizontal="right"/>
    </xf>
    <xf numFmtId="37" fontId="2" fillId="28" borderId="0" applyFill="0">
      <alignment horizontal="right"/>
    </xf>
    <xf numFmtId="0" fontId="50" fillId="0" borderId="0">
      <alignment horizontal="left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2" fillId="0" borderId="4" applyFill="0">
      <alignment horizontal="right"/>
    </xf>
    <xf numFmtId="37" fontId="2" fillId="0" borderId="4" applyFill="0">
      <alignment horizontal="right"/>
    </xf>
    <xf numFmtId="0" fontId="3" fillId="0" borderId="2" applyNumberFormat="0" applyFont="0" applyBorder="0">
      <alignment horizontal="right"/>
    </xf>
    <xf numFmtId="0" fontId="68" fillId="0" borderId="0" applyFill="0"/>
    <xf numFmtId="0" fontId="2" fillId="0" borderId="0" applyFill="0">
      <alignment horizontal="left"/>
    </xf>
    <xf numFmtId="0" fontId="2" fillId="0" borderId="0" applyFill="0">
      <alignment horizontal="left"/>
    </xf>
    <xf numFmtId="188" fontId="2" fillId="0" borderId="4" applyFill="0">
      <alignment horizontal="right"/>
    </xf>
    <xf numFmtId="188" fontId="2" fillId="0" borderId="4" applyFill="0">
      <alignment horizontal="right"/>
    </xf>
    <xf numFmtId="0" fontId="7" fillId="0" borderId="0" applyNumberFormat="0" applyFont="0" applyBorder="0" applyAlignment="0"/>
    <xf numFmtId="0" fontId="47" fillId="0" borderId="0" applyFill="0">
      <alignment horizontal="left" indent="1"/>
    </xf>
    <xf numFmtId="0" fontId="50" fillId="0" borderId="0" applyFill="0">
      <alignment horizontal="left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7" fillId="0" borderId="0" applyNumberFormat="0" applyFont="0" applyFill="0" applyBorder="0" applyAlignment="0"/>
    <xf numFmtId="0" fontId="47" fillId="0" borderId="0" applyFill="0">
      <alignment horizontal="left" indent="2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7" fillId="0" borderId="0" applyNumberFormat="0" applyFont="0" applyBorder="0" applyAlignment="0"/>
    <xf numFmtId="0" fontId="69" fillId="0" borderId="0">
      <alignment horizontal="left" indent="3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7" fillId="0" borderId="0" applyNumberFormat="0" applyFont="0" applyBorder="0" applyAlignment="0"/>
    <xf numFmtId="0" fontId="49" fillId="0" borderId="0">
      <alignment horizontal="left" indent="4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50" fillId="0" borderId="0" applyFill="0">
      <alignment horizontal="right"/>
    </xf>
    <xf numFmtId="0" fontId="7" fillId="0" borderId="0" applyNumberFormat="0" applyFont="0" applyBorder="0" applyAlignment="0"/>
    <xf numFmtId="0" fontId="51" fillId="0" borderId="0">
      <alignment horizontal="left" indent="5"/>
    </xf>
    <xf numFmtId="0" fontId="50" fillId="0" borderId="0" applyFill="0">
      <alignment horizontal="left"/>
    </xf>
    <xf numFmtId="37" fontId="50" fillId="0" borderId="0" applyFill="0">
      <alignment horizontal="right"/>
    </xf>
    <xf numFmtId="0" fontId="7" fillId="0" borderId="0" applyNumberFormat="0" applyFont="0" applyFill="0" applyBorder="0" applyAlignment="0"/>
    <xf numFmtId="0" fontId="53" fillId="0" borderId="0" applyFill="0">
      <alignment horizontal="left" indent="6"/>
    </xf>
    <xf numFmtId="0" fontId="50" fillId="0" borderId="0" applyFill="0">
      <alignment horizontal="left"/>
    </xf>
    <xf numFmtId="38" fontId="38" fillId="31" borderId="4">
      <alignment horizontal="right"/>
    </xf>
    <xf numFmtId="38" fontId="7" fillId="32" borderId="0" applyNumberFormat="0" applyFont="0" applyBorder="0" applyAlignment="0" applyProtection="0"/>
    <xf numFmtId="0" fontId="70" fillId="0" borderId="0" applyNumberFormat="0" applyAlignment="0">
      <alignment horizontal="centerContinuous"/>
    </xf>
    <xf numFmtId="0" fontId="43" fillId="0" borderId="4" applyNumberFormat="0" applyFill="0" applyAlignment="0" applyProtection="0"/>
    <xf numFmtId="37" fontId="71" fillId="0" borderId="0" applyNumberFormat="0">
      <alignment horizontal="left"/>
    </xf>
    <xf numFmtId="189" fontId="7" fillId="0" borderId="2">
      <alignment horizontal="center" wrapText="1"/>
    </xf>
    <xf numFmtId="189" fontId="7" fillId="0" borderId="2">
      <alignment horizontal="center" wrapText="1"/>
    </xf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7" fillId="0" borderId="0" applyNumberFormat="0" applyFill="0" applyBorder="0" applyProtection="0">
      <alignment horizontal="right" wrapText="1"/>
    </xf>
    <xf numFmtId="172" fontId="7" fillId="0" borderId="0" applyFill="0" applyBorder="0" applyAlignment="0" applyProtection="0">
      <alignment wrapText="1"/>
    </xf>
    <xf numFmtId="37" fontId="72" fillId="0" borderId="0" applyNumberFormat="0">
      <alignment horizontal="left"/>
    </xf>
    <xf numFmtId="37" fontId="73" fillId="0" borderId="0" applyNumberFormat="0">
      <alignment horizontal="left"/>
    </xf>
    <xf numFmtId="37" fontId="74" fillId="0" borderId="0" applyNumberFormat="0">
      <alignment horizontal="left"/>
    </xf>
    <xf numFmtId="183" fontId="75" fillId="0" borderId="0"/>
    <xf numFmtId="40" fontId="76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3" applyNumberFormat="0" applyFill="0" applyAlignment="0" applyProtection="0"/>
    <xf numFmtId="37" fontId="2" fillId="31" borderId="0" applyNumberFormat="0" applyBorder="0" applyAlignment="0" applyProtection="0"/>
    <xf numFmtId="37" fontId="2" fillId="0" borderId="0"/>
    <xf numFmtId="3" fontId="77" fillId="0" borderId="17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151">
    <xf numFmtId="0" fontId="0" fillId="0" borderId="0" xfId="0"/>
    <xf numFmtId="0" fontId="3" fillId="0" borderId="0" xfId="263" applyFont="1" applyAlignment="1">
      <alignment horizontal="left"/>
    </xf>
    <xf numFmtId="166" fontId="3" fillId="0" borderId="0" xfId="263" applyNumberFormat="1" applyFont="1" applyAlignment="1">
      <alignment horizontal="right"/>
    </xf>
    <xf numFmtId="0" fontId="7" fillId="0" borderId="0" xfId="263" applyFont="1"/>
    <xf numFmtId="166" fontId="7" fillId="0" borderId="0" xfId="263" applyNumberFormat="1" applyFont="1"/>
    <xf numFmtId="0" fontId="7" fillId="0" borderId="0" xfId="0" applyFont="1"/>
    <xf numFmtId="0" fontId="11" fillId="0" borderId="0" xfId="0" applyFont="1"/>
    <xf numFmtId="0" fontId="13" fillId="0" borderId="0" xfId="0" applyFont="1"/>
    <xf numFmtId="165" fontId="10" fillId="0" borderId="0" xfId="262" applyFont="1" applyAlignment="1"/>
    <xf numFmtId="0" fontId="11" fillId="0" borderId="0" xfId="263" applyFont="1" applyAlignment="1">
      <alignment horizontal="center"/>
    </xf>
    <xf numFmtId="0" fontId="11" fillId="0" borderId="0" xfId="263" applyFont="1"/>
    <xf numFmtId="0" fontId="11" fillId="0" borderId="3" xfId="263" applyFont="1" applyBorder="1"/>
    <xf numFmtId="166" fontId="11" fillId="0" borderId="3" xfId="263" applyNumberFormat="1" applyFont="1" applyFill="1" applyBorder="1"/>
    <xf numFmtId="0" fontId="8" fillId="0" borderId="0" xfId="257"/>
    <xf numFmtId="0" fontId="3" fillId="0" borderId="0" xfId="259" applyFont="1" applyAlignment="1">
      <alignment horizontal="right"/>
    </xf>
    <xf numFmtId="0" fontId="8" fillId="0" borderId="0" xfId="259" applyAlignment="1">
      <alignment horizontal="center"/>
    </xf>
    <xf numFmtId="0" fontId="8" fillId="0" borderId="0" xfId="259"/>
    <xf numFmtId="0" fontId="3" fillId="0" borderId="0" xfId="259" applyFont="1" applyAlignment="1">
      <alignment horizontal="center"/>
    </xf>
    <xf numFmtId="165" fontId="8" fillId="0" borderId="0" xfId="261" applyFont="1" applyAlignment="1">
      <alignment horizontal="center"/>
    </xf>
    <xf numFmtId="165" fontId="8" fillId="0" borderId="4" xfId="261" applyFont="1" applyBorder="1" applyAlignment="1">
      <alignment horizontal="center"/>
    </xf>
    <xf numFmtId="0" fontId="8" fillId="0" borderId="0" xfId="261" applyNumberFormat="1" applyFont="1" applyAlignment="1">
      <alignment horizontal="center"/>
    </xf>
    <xf numFmtId="165" fontId="5" fillId="0" borderId="0" xfId="261" applyAlignment="1"/>
    <xf numFmtId="0" fontId="2" fillId="0" borderId="0" xfId="263" applyFont="1" applyFill="1" applyAlignment="1">
      <alignment horizontal="left"/>
    </xf>
    <xf numFmtId="0" fontId="2" fillId="0" borderId="0" xfId="263" applyFont="1" applyAlignment="1">
      <alignment horizontal="left"/>
    </xf>
    <xf numFmtId="165" fontId="35" fillId="0" borderId="0" xfId="262" applyFont="1" applyAlignment="1">
      <alignment horizontal="left"/>
    </xf>
    <xf numFmtId="0" fontId="3" fillId="0" borderId="0" xfId="257" applyFont="1"/>
    <xf numFmtId="0" fontId="7" fillId="0" borderId="0" xfId="0" applyFont="1" applyFill="1" applyBorder="1"/>
    <xf numFmtId="165" fontId="10" fillId="0" borderId="0" xfId="262" applyFont="1" applyFill="1" applyBorder="1" applyAlignment="1"/>
    <xf numFmtId="165" fontId="10" fillId="0" borderId="0" xfId="262" applyFont="1" applyFill="1" applyAlignment="1"/>
    <xf numFmtId="169" fontId="10" fillId="0" borderId="0" xfId="262" applyNumberFormat="1" applyFont="1" applyAlignment="1"/>
    <xf numFmtId="0" fontId="15" fillId="0" borderId="0" xfId="263" applyFont="1" applyAlignment="1">
      <alignment horizontal="left"/>
    </xf>
    <xf numFmtId="0" fontId="12" fillId="0" borderId="0" xfId="263" applyFont="1" applyAlignment="1">
      <alignment horizontal="left"/>
    </xf>
    <xf numFmtId="0" fontId="13" fillId="0" borderId="0" xfId="263" applyFont="1"/>
    <xf numFmtId="166" fontId="13" fillId="0" borderId="0" xfId="263" applyNumberFormat="1" applyFont="1"/>
    <xf numFmtId="166" fontId="12" fillId="0" borderId="0" xfId="263" applyNumberFormat="1" applyFont="1" applyAlignment="1">
      <alignment horizontal="right"/>
    </xf>
    <xf numFmtId="0" fontId="36" fillId="0" borderId="0" xfId="0" applyFont="1"/>
    <xf numFmtId="166" fontId="7" fillId="0" borderId="0" xfId="263" applyNumberFormat="1" applyFont="1" applyFill="1" applyBorder="1"/>
    <xf numFmtId="0" fontId="7" fillId="0" borderId="0" xfId="263" applyFont="1" applyFill="1" applyBorder="1"/>
    <xf numFmtId="0" fontId="7" fillId="0" borderId="0" xfId="263" applyFont="1" applyAlignment="1">
      <alignment horizontal="center"/>
    </xf>
    <xf numFmtId="166" fontId="7" fillId="0" borderId="0" xfId="263" applyNumberFormat="1" applyFont="1" applyFill="1"/>
    <xf numFmtId="0" fontId="7" fillId="0" borderId="0" xfId="263" applyFont="1" applyFill="1" applyAlignment="1">
      <alignment horizontal="center"/>
    </xf>
    <xf numFmtId="0" fontId="7" fillId="0" borderId="0" xfId="263" applyFont="1" applyFill="1"/>
    <xf numFmtId="0" fontId="15" fillId="0" borderId="0" xfId="263" applyFont="1" applyFill="1" applyAlignment="1">
      <alignment horizontal="left"/>
    </xf>
    <xf numFmtId="166" fontId="36" fillId="0" borderId="0" xfId="263" applyNumberFormat="1" applyFont="1" applyFill="1" applyBorder="1"/>
    <xf numFmtId="0" fontId="36" fillId="0" borderId="0" xfId="263" applyFont="1" applyFill="1" applyBorder="1"/>
    <xf numFmtId="0" fontId="36" fillId="0" borderId="0" xfId="263" quotePrefix="1" applyFont="1" applyFill="1" applyAlignment="1">
      <alignment horizontal="left"/>
    </xf>
    <xf numFmtId="171" fontId="7" fillId="0" borderId="0" xfId="263" applyNumberFormat="1" applyFont="1" applyFill="1" applyAlignment="1">
      <alignment horizontal="center"/>
    </xf>
    <xf numFmtId="3" fontId="7" fillId="0" borderId="0" xfId="263" applyNumberFormat="1" applyFont="1" applyFill="1"/>
    <xf numFmtId="168" fontId="7" fillId="0" borderId="0" xfId="263" applyNumberFormat="1" applyFont="1" applyFill="1" applyBorder="1"/>
    <xf numFmtId="0" fontId="15" fillId="0" borderId="0" xfId="0" applyFont="1" applyAlignment="1">
      <alignment horizontal="left"/>
    </xf>
    <xf numFmtId="165" fontId="11" fillId="0" borderId="0" xfId="263" applyNumberFormat="1" applyFont="1"/>
    <xf numFmtId="169" fontId="7" fillId="0" borderId="0" xfId="263" applyNumberFormat="1" applyFont="1"/>
    <xf numFmtId="168" fontId="7" fillId="0" borderId="0" xfId="263" applyNumberFormat="1" applyFont="1"/>
    <xf numFmtId="168" fontId="10" fillId="0" borderId="0" xfId="262" applyNumberFormat="1" applyFont="1" applyFill="1" applyBorder="1" applyAlignment="1"/>
    <xf numFmtId="10" fontId="11" fillId="0" borderId="0" xfId="272" applyNumberFormat="1" applyFont="1"/>
    <xf numFmtId="0" fontId="7" fillId="0" borderId="0" xfId="260" applyAlignment="1">
      <alignment horizontal="center"/>
    </xf>
    <xf numFmtId="0" fontId="7" fillId="0" borderId="0" xfId="260"/>
    <xf numFmtId="0" fontId="7" fillId="0" borderId="0" xfId="258"/>
    <xf numFmtId="3" fontId="6" fillId="0" borderId="0" xfId="263" applyNumberFormat="1" applyFont="1" applyFill="1" applyBorder="1"/>
    <xf numFmtId="0" fontId="7" fillId="33" borderId="2" xfId="0" applyFont="1" applyFill="1" applyBorder="1"/>
    <xf numFmtId="0" fontId="0" fillId="33" borderId="2" xfId="0" applyFill="1" applyBorder="1"/>
    <xf numFmtId="0" fontId="7" fillId="33" borderId="2" xfId="0" applyFont="1" applyFill="1" applyBorder="1" applyAlignment="1">
      <alignment horizontal="center"/>
    </xf>
    <xf numFmtId="0" fontId="7" fillId="0" borderId="2" xfId="0" applyFont="1" applyBorder="1"/>
    <xf numFmtId="170" fontId="0" fillId="0" borderId="2" xfId="0" applyNumberFormat="1" applyBorder="1"/>
    <xf numFmtId="0" fontId="7" fillId="33" borderId="2" xfId="0" applyFont="1" applyFill="1" applyBorder="1" applyAlignment="1">
      <alignment horizontal="center" wrapText="1"/>
    </xf>
    <xf numFmtId="0" fontId="7" fillId="0" borderId="0" xfId="0" quotePrefix="1" applyFont="1"/>
    <xf numFmtId="0" fontId="49" fillId="33" borderId="2" xfId="0" applyFont="1" applyFill="1" applyBorder="1"/>
    <xf numFmtId="170" fontId="49" fillId="33" borderId="2" xfId="0" applyNumberFormat="1" applyFont="1" applyFill="1" applyBorder="1"/>
    <xf numFmtId="165" fontId="10" fillId="0" borderId="0" xfId="262" applyFont="1" applyAlignment="1">
      <alignment horizontal="center"/>
    </xf>
    <xf numFmtId="0" fontId="7" fillId="0" borderId="4" xfId="263" applyFont="1" applyBorder="1" applyAlignment="1">
      <alignment horizontal="center"/>
    </xf>
    <xf numFmtId="0" fontId="7" fillId="0" borderId="0" xfId="263" applyFont="1" applyAlignment="1">
      <alignment horizontal="left"/>
    </xf>
    <xf numFmtId="0" fontId="3" fillId="0" borderId="0" xfId="0" applyFont="1"/>
    <xf numFmtId="0" fontId="7" fillId="0" borderId="0" xfId="263" quotePrefix="1" applyFont="1" applyFill="1" applyAlignment="1">
      <alignment horizontal="left"/>
    </xf>
    <xf numFmtId="170" fontId="0" fillId="34" borderId="2" xfId="0" applyNumberFormat="1" applyFill="1" applyBorder="1"/>
    <xf numFmtId="0" fontId="7" fillId="34" borderId="2" xfId="0" applyFont="1" applyFill="1" applyBorder="1"/>
    <xf numFmtId="2" fontId="11" fillId="0" borderId="0" xfId="0" applyNumberFormat="1" applyFont="1"/>
    <xf numFmtId="44" fontId="11" fillId="0" borderId="0" xfId="151" applyFont="1"/>
    <xf numFmtId="167" fontId="11" fillId="0" borderId="0" xfId="0" applyNumberFormat="1" applyFont="1"/>
    <xf numFmtId="0" fontId="7" fillId="0" borderId="4" xfId="0" applyFont="1" applyBorder="1" applyAlignment="1">
      <alignment horizontal="center"/>
    </xf>
    <xf numFmtId="0" fontId="0" fillId="0" borderId="0" xfId="0" applyFill="1"/>
    <xf numFmtId="164" fontId="0" fillId="0" borderId="0" xfId="139" applyNumberFormat="1" applyFont="1" applyFill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68" fontId="10" fillId="0" borderId="0" xfId="262" applyNumberFormat="1" applyFont="1" applyAlignment="1"/>
    <xf numFmtId="167" fontId="0" fillId="0" borderId="2" xfId="0" applyNumberFormat="1" applyBorder="1"/>
    <xf numFmtId="167" fontId="0" fillId="34" borderId="2" xfId="0" applyNumberFormat="1" applyFill="1" applyBorder="1"/>
    <xf numFmtId="167" fontId="49" fillId="33" borderId="2" xfId="0" applyNumberFormat="1" applyFont="1" applyFill="1" applyBorder="1"/>
    <xf numFmtId="0" fontId="7" fillId="0" borderId="0" xfId="258" applyFont="1" applyFill="1" applyBorder="1" applyAlignment="1">
      <alignment horizontal="left"/>
    </xf>
    <xf numFmtId="0" fontId="7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15" fontId="7" fillId="0" borderId="0" xfId="263" applyNumberFormat="1" applyFont="1" applyAlignment="1">
      <alignment horizontal="left" indent="2"/>
    </xf>
    <xf numFmtId="15" fontId="7" fillId="0" borderId="0" xfId="263" quotePrefix="1" applyNumberFormat="1" applyFont="1" applyAlignment="1">
      <alignment horizontal="left" indent="2"/>
    </xf>
    <xf numFmtId="0" fontId="0" fillId="0" borderId="0" xfId="0" applyAlignment="1">
      <alignment horizontal="left"/>
    </xf>
    <xf numFmtId="15" fontId="7" fillId="0" borderId="0" xfId="0" quotePrefix="1" applyNumberFormat="1" applyFont="1" applyAlignment="1"/>
    <xf numFmtId="0" fontId="3" fillId="0" borderId="0" xfId="257" applyFont="1" applyAlignment="1">
      <alignment horizontal="left"/>
    </xf>
    <xf numFmtId="15" fontId="8" fillId="0" borderId="0" xfId="257" applyNumberFormat="1" applyAlignment="1"/>
    <xf numFmtId="0" fontId="8" fillId="0" borderId="24" xfId="257" applyBorder="1" applyAlignment="1">
      <alignment horizontal="center"/>
    </xf>
    <xf numFmtId="0" fontId="8" fillId="0" borderId="25" xfId="257" applyBorder="1" applyAlignment="1">
      <alignment horizontal="center"/>
    </xf>
    <xf numFmtId="0" fontId="1" fillId="34" borderId="26" xfId="257" applyFont="1" applyFill="1" applyBorder="1" applyAlignment="1">
      <alignment horizontal="center"/>
    </xf>
    <xf numFmtId="0" fontId="8" fillId="34" borderId="26" xfId="257" applyFill="1" applyBorder="1" applyAlignment="1">
      <alignment horizontal="center"/>
    </xf>
    <xf numFmtId="0" fontId="8" fillId="34" borderId="25" xfId="257" applyFill="1" applyBorder="1" applyAlignment="1">
      <alignment horizontal="center"/>
    </xf>
    <xf numFmtId="0" fontId="1" fillId="0" borderId="26" xfId="257" applyFont="1" applyFill="1" applyBorder="1" applyAlignment="1">
      <alignment horizontal="center"/>
    </xf>
    <xf numFmtId="0" fontId="8" fillId="0" borderId="26" xfId="257" applyFill="1" applyBorder="1" applyAlignment="1">
      <alignment horizontal="center"/>
    </xf>
    <xf numFmtId="0" fontId="8" fillId="0" borderId="27" xfId="257" applyBorder="1" applyAlignment="1">
      <alignment horizontal="center"/>
    </xf>
    <xf numFmtId="0" fontId="8" fillId="0" borderId="0" xfId="257" applyBorder="1" applyAlignment="1">
      <alignment horizontal="center"/>
    </xf>
    <xf numFmtId="0" fontId="8" fillId="34" borderId="28" xfId="257" applyFill="1" applyBorder="1" applyAlignment="1">
      <alignment horizontal="center"/>
    </xf>
    <xf numFmtId="0" fontId="8" fillId="34" borderId="0" xfId="257" applyFill="1" applyBorder="1" applyAlignment="1">
      <alignment horizontal="center"/>
    </xf>
    <xf numFmtId="0" fontId="1" fillId="34" borderId="28" xfId="257" applyFont="1" applyFill="1" applyBorder="1" applyAlignment="1">
      <alignment horizontal="center"/>
    </xf>
    <xf numFmtId="0" fontId="1" fillId="0" borderId="28" xfId="257" applyFont="1" applyFill="1" applyBorder="1" applyAlignment="1">
      <alignment horizontal="center"/>
    </xf>
    <xf numFmtId="0" fontId="8" fillId="0" borderId="29" xfId="257" applyBorder="1" applyAlignment="1">
      <alignment horizontal="center"/>
    </xf>
    <xf numFmtId="0" fontId="8" fillId="0" borderId="3" xfId="257" applyBorder="1" applyAlignment="1">
      <alignment horizontal="center"/>
    </xf>
    <xf numFmtId="0" fontId="8" fillId="34" borderId="30" xfId="257" applyFill="1" applyBorder="1" applyAlignment="1">
      <alignment horizontal="center"/>
    </xf>
    <xf numFmtId="0" fontId="8" fillId="34" borderId="3" xfId="257" applyFill="1" applyBorder="1" applyAlignment="1">
      <alignment horizontal="center"/>
    </xf>
    <xf numFmtId="0" fontId="1" fillId="34" borderId="30" xfId="257" applyFont="1" applyFill="1" applyBorder="1" applyAlignment="1">
      <alignment horizontal="center"/>
    </xf>
    <xf numFmtId="0" fontId="1" fillId="0" borderId="30" xfId="257" applyFont="1" applyFill="1" applyBorder="1" applyAlignment="1">
      <alignment horizontal="center"/>
    </xf>
    <xf numFmtId="0" fontId="1" fillId="0" borderId="28" xfId="257" quotePrefix="1" applyFont="1" applyFill="1" applyBorder="1" applyAlignment="1">
      <alignment horizontal="left"/>
    </xf>
    <xf numFmtId="0" fontId="8" fillId="0" borderId="25" xfId="257" applyFill="1" applyBorder="1"/>
    <xf numFmtId="1" fontId="8" fillId="34" borderId="26" xfId="257" applyNumberFormat="1" applyFill="1" applyBorder="1" applyAlignment="1">
      <alignment horizontal="center"/>
    </xf>
    <xf numFmtId="0" fontId="8" fillId="34" borderId="32" xfId="257" applyFill="1" applyBorder="1" applyAlignment="1">
      <alignment horizontal="center"/>
    </xf>
    <xf numFmtId="1" fontId="8" fillId="0" borderId="26" xfId="257" applyNumberFormat="1" applyFill="1" applyBorder="1" applyAlignment="1">
      <alignment horizontal="center"/>
    </xf>
    <xf numFmtId="0" fontId="8" fillId="0" borderId="0" xfId="257" applyFill="1" applyBorder="1"/>
    <xf numFmtId="1" fontId="8" fillId="34" borderId="28" xfId="257" applyNumberFormat="1" applyFill="1" applyBorder="1" applyAlignment="1">
      <alignment horizontal="center"/>
    </xf>
    <xf numFmtId="0" fontId="8" fillId="34" borderId="33" xfId="257" applyFill="1" applyBorder="1" applyAlignment="1">
      <alignment horizontal="center"/>
    </xf>
    <xf numFmtId="1" fontId="8" fillId="0" borderId="28" xfId="257" applyNumberFormat="1" applyFill="1" applyBorder="1" applyAlignment="1">
      <alignment horizontal="center"/>
    </xf>
    <xf numFmtId="0" fontId="1" fillId="0" borderId="30" xfId="257" quotePrefix="1" applyFont="1" applyFill="1" applyBorder="1" applyAlignment="1">
      <alignment horizontal="left"/>
    </xf>
    <xf numFmtId="0" fontId="8" fillId="0" borderId="3" xfId="257" applyFill="1" applyBorder="1"/>
    <xf numFmtId="1" fontId="8" fillId="34" borderId="30" xfId="257" applyNumberFormat="1" applyFill="1" applyBorder="1" applyAlignment="1">
      <alignment horizontal="center"/>
    </xf>
    <xf numFmtId="0" fontId="8" fillId="34" borderId="34" xfId="257" applyFill="1" applyBorder="1" applyAlignment="1">
      <alignment horizontal="center"/>
    </xf>
    <xf numFmtId="1" fontId="8" fillId="0" borderId="30" xfId="257" applyNumberFormat="1" applyFill="1" applyBorder="1" applyAlignment="1">
      <alignment horizontal="center"/>
    </xf>
    <xf numFmtId="0" fontId="8" fillId="0" borderId="27" xfId="257" applyBorder="1"/>
    <xf numFmtId="0" fontId="8" fillId="0" borderId="0" xfId="257" applyBorder="1"/>
    <xf numFmtId="0" fontId="8" fillId="34" borderId="28" xfId="257" applyFill="1" applyBorder="1"/>
    <xf numFmtId="0" fontId="1" fillId="0" borderId="31" xfId="257" applyFont="1" applyBorder="1"/>
    <xf numFmtId="0" fontId="8" fillId="0" borderId="9" xfId="257" applyBorder="1"/>
    <xf numFmtId="1" fontId="8" fillId="34" borderId="31" xfId="257" applyNumberFormat="1" applyFill="1" applyBorder="1" applyAlignment="1">
      <alignment horizontal="center"/>
    </xf>
    <xf numFmtId="1" fontId="8" fillId="34" borderId="35" xfId="257" applyNumberFormat="1" applyFill="1" applyBorder="1" applyAlignment="1">
      <alignment horizontal="center"/>
    </xf>
    <xf numFmtId="1" fontId="8" fillId="34" borderId="36" xfId="257" applyNumberFormat="1" applyFill="1" applyBorder="1" applyAlignment="1">
      <alignment horizontal="center"/>
    </xf>
    <xf numFmtId="1" fontId="8" fillId="34" borderId="9" xfId="257" applyNumberFormat="1" applyFill="1" applyBorder="1" applyAlignment="1">
      <alignment horizontal="center"/>
    </xf>
    <xf numFmtId="1" fontId="8" fillId="0" borderId="31" xfId="257" applyNumberFormat="1" applyFill="1" applyBorder="1" applyAlignment="1">
      <alignment horizontal="center"/>
    </xf>
    <xf numFmtId="1" fontId="8" fillId="0" borderId="35" xfId="257" applyNumberFormat="1" applyFill="1" applyBorder="1" applyAlignment="1">
      <alignment horizontal="center"/>
    </xf>
    <xf numFmtId="0" fontId="1" fillId="0" borderId="0" xfId="257" applyFont="1" applyAlignment="1">
      <alignment horizontal="left"/>
    </xf>
    <xf numFmtId="0" fontId="1" fillId="0" borderId="0" xfId="0" applyFont="1" applyFill="1" applyBorder="1"/>
    <xf numFmtId="0" fontId="1" fillId="0" borderId="0" xfId="263" applyFont="1"/>
    <xf numFmtId="1" fontId="0" fillId="0" borderId="0" xfId="0" applyNumberFormat="1"/>
    <xf numFmtId="0" fontId="7" fillId="33" borderId="2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259" applyFont="1" applyAlignment="1">
      <alignment horizontal="center"/>
    </xf>
    <xf numFmtId="0" fontId="14" fillId="0" borderId="37" xfId="260" applyFont="1" applyBorder="1" applyAlignment="1">
      <alignment horizontal="center"/>
    </xf>
    <xf numFmtId="0" fontId="14" fillId="0" borderId="10" xfId="260" applyFont="1" applyBorder="1" applyAlignment="1">
      <alignment horizontal="center"/>
    </xf>
    <xf numFmtId="0" fontId="14" fillId="0" borderId="38" xfId="260" applyFont="1" applyBorder="1" applyAlignment="1">
      <alignment horizontal="center"/>
    </xf>
  </cellXfs>
  <cellStyles count="368">
    <cellStyle name="%" xfId="1" xr:uid="{00000000-0005-0000-0000-000000000000}"/>
    <cellStyle name="_033103 13 week CF1" xfId="2" xr:uid="{00000000-0005-0000-0000-000001000000}"/>
    <cellStyle name="_181000-189000" xfId="3" xr:uid="{00000000-0005-0000-0000-000002000000}"/>
    <cellStyle name="_2002  What- No Cap X Morgan" xfId="4" xr:uid="{00000000-0005-0000-0000-000003000000}"/>
    <cellStyle name="_Baseline Rollforward Support 050817" xfId="5" xr:uid="{00000000-0005-0000-0000-000004000000}"/>
    <cellStyle name="_EGTG_2003_YTD_Cash_Flow" xfId="6" xr:uid="{00000000-0005-0000-0000-000005000000}"/>
    <cellStyle name="_Everest_Board_Book_2003_FINAL" xfId="7" xr:uid="{00000000-0005-0000-0000-000006000000}"/>
    <cellStyle name="_Oct03_Everest_Board_Financial_Operating_Report" xfId="8" xr:uid="{00000000-0005-0000-0000-000007000000}"/>
    <cellStyle name="_SpreadSM" xfId="9" xr:uid="{00000000-0005-0000-0000-000008000000}"/>
    <cellStyle name="_Vacation Hours 7-14-08 (2)" xfId="10" xr:uid="{00000000-0005-0000-0000-000009000000}"/>
    <cellStyle name="=C:\WINNT35\SYSTEM32\COMMAND.COM" xfId="11" xr:uid="{00000000-0005-0000-0000-00000A000000}"/>
    <cellStyle name="20% - Accent1" xfId="12" builtinId="30" customBuiltin="1"/>
    <cellStyle name="20% - Accent1 2" xfId="13" xr:uid="{00000000-0005-0000-0000-00000C000000}"/>
    <cellStyle name="20% - Accent1 3" xfId="14" xr:uid="{00000000-0005-0000-0000-00000D000000}"/>
    <cellStyle name="20% - Accent2" xfId="15" builtinId="34" customBuiltin="1"/>
    <cellStyle name="20% - Accent2 2" xfId="16" xr:uid="{00000000-0005-0000-0000-00000F000000}"/>
    <cellStyle name="20% - Accent2 3" xfId="17" xr:uid="{00000000-0005-0000-0000-000010000000}"/>
    <cellStyle name="20% - Accent3" xfId="18" builtinId="38" customBuiltin="1"/>
    <cellStyle name="20% - Accent3 2" xfId="19" xr:uid="{00000000-0005-0000-0000-000012000000}"/>
    <cellStyle name="20% - Accent3 3" xfId="20" xr:uid="{00000000-0005-0000-0000-000013000000}"/>
    <cellStyle name="20% - Accent4" xfId="21" builtinId="42" customBuiltin="1"/>
    <cellStyle name="20% - Accent4 2" xfId="22" xr:uid="{00000000-0005-0000-0000-000015000000}"/>
    <cellStyle name="20% - Accent4 3" xfId="23" xr:uid="{00000000-0005-0000-0000-000016000000}"/>
    <cellStyle name="20% - Accent5" xfId="24" builtinId="46" customBuiltin="1"/>
    <cellStyle name="20% - Accent5 2" xfId="25" xr:uid="{00000000-0005-0000-0000-000018000000}"/>
    <cellStyle name="20% - Accent6" xfId="26" builtinId="50" customBuiltin="1"/>
    <cellStyle name="20% - Accent6 2" xfId="27" xr:uid="{00000000-0005-0000-0000-00001A000000}"/>
    <cellStyle name="20% - Accent6 3" xfId="28" xr:uid="{00000000-0005-0000-0000-00001B000000}"/>
    <cellStyle name="40% - Accent1" xfId="29" builtinId="31" customBuiltin="1"/>
    <cellStyle name="40% - Accent1 2" xfId="30" xr:uid="{00000000-0005-0000-0000-00001D000000}"/>
    <cellStyle name="40% - Accent1 3" xfId="31" xr:uid="{00000000-0005-0000-0000-00001E000000}"/>
    <cellStyle name="40% - Accent2" xfId="32" builtinId="35" customBuiltin="1"/>
    <cellStyle name="40% - Accent2 2" xfId="33" xr:uid="{00000000-0005-0000-0000-000020000000}"/>
    <cellStyle name="40% - Accent3" xfId="34" builtinId="39" customBuiltin="1"/>
    <cellStyle name="40% - Accent3 2" xfId="35" xr:uid="{00000000-0005-0000-0000-000022000000}"/>
    <cellStyle name="40% - Accent3 3" xfId="36" xr:uid="{00000000-0005-0000-0000-000023000000}"/>
    <cellStyle name="40% - Accent4" xfId="37" builtinId="43" customBuiltin="1"/>
    <cellStyle name="40% - Accent4 2" xfId="38" xr:uid="{00000000-0005-0000-0000-000025000000}"/>
    <cellStyle name="40% - Accent4 3" xfId="39" xr:uid="{00000000-0005-0000-0000-000026000000}"/>
    <cellStyle name="40% - Accent5" xfId="40" builtinId="47" customBuiltin="1"/>
    <cellStyle name="40% - Accent5 2" xfId="41" xr:uid="{00000000-0005-0000-0000-000028000000}"/>
    <cellStyle name="40% - Accent5 3" xfId="42" xr:uid="{00000000-0005-0000-0000-000029000000}"/>
    <cellStyle name="40% - Accent6" xfId="43" builtinId="51" customBuiltin="1"/>
    <cellStyle name="40% - Accent6 2" xfId="44" xr:uid="{00000000-0005-0000-0000-00002B000000}"/>
    <cellStyle name="40% - Accent6 3" xfId="45" xr:uid="{00000000-0005-0000-0000-00002C000000}"/>
    <cellStyle name="60% - Accent1" xfId="46" builtinId="32" customBuiltin="1"/>
    <cellStyle name="60% - Accent1 2" xfId="47" xr:uid="{00000000-0005-0000-0000-00002E000000}"/>
    <cellStyle name="60% - Accent1 3" xfId="48" xr:uid="{00000000-0005-0000-0000-00002F000000}"/>
    <cellStyle name="60% - Accent2" xfId="49" builtinId="36" customBuiltin="1"/>
    <cellStyle name="60% - Accent2 2" xfId="50" xr:uid="{00000000-0005-0000-0000-000031000000}"/>
    <cellStyle name="60% - Accent2 3" xfId="51" xr:uid="{00000000-0005-0000-0000-000032000000}"/>
    <cellStyle name="60% - Accent3" xfId="52" builtinId="40" customBuiltin="1"/>
    <cellStyle name="60% - Accent3 2" xfId="53" xr:uid="{00000000-0005-0000-0000-000034000000}"/>
    <cellStyle name="60% - Accent3 3" xfId="54" xr:uid="{00000000-0005-0000-0000-000035000000}"/>
    <cellStyle name="60% - Accent4" xfId="55" builtinId="44" customBuiltin="1"/>
    <cellStyle name="60% - Accent4 2" xfId="56" xr:uid="{00000000-0005-0000-0000-000037000000}"/>
    <cellStyle name="60% - Accent4 3" xfId="57" xr:uid="{00000000-0005-0000-0000-000038000000}"/>
    <cellStyle name="60% - Accent5" xfId="58" builtinId="48" customBuiltin="1"/>
    <cellStyle name="60% - Accent5 2" xfId="59" xr:uid="{00000000-0005-0000-0000-00003A000000}"/>
    <cellStyle name="60% - Accent5 3" xfId="60" xr:uid="{00000000-0005-0000-0000-00003B000000}"/>
    <cellStyle name="60% - Accent6" xfId="61" builtinId="52" customBuiltin="1"/>
    <cellStyle name="60% - Accent6 2" xfId="62" xr:uid="{00000000-0005-0000-0000-00003D000000}"/>
    <cellStyle name="60% - Accent6 3" xfId="63" xr:uid="{00000000-0005-0000-0000-00003E000000}"/>
    <cellStyle name="Accent1" xfId="64" builtinId="29" customBuiltin="1"/>
    <cellStyle name="Accent1 2" xfId="65" xr:uid="{00000000-0005-0000-0000-000040000000}"/>
    <cellStyle name="Accent1 3" xfId="66" xr:uid="{00000000-0005-0000-0000-000041000000}"/>
    <cellStyle name="Accent2" xfId="67" builtinId="33" customBuiltin="1"/>
    <cellStyle name="Accent2 2" xfId="68" xr:uid="{00000000-0005-0000-0000-000043000000}"/>
    <cellStyle name="Accent2 3" xfId="69" xr:uid="{00000000-0005-0000-0000-000044000000}"/>
    <cellStyle name="Accent3" xfId="70" builtinId="37" customBuiltin="1"/>
    <cellStyle name="Accent3 2" xfId="71" xr:uid="{00000000-0005-0000-0000-000046000000}"/>
    <cellStyle name="Accent3 3" xfId="72" xr:uid="{00000000-0005-0000-0000-000047000000}"/>
    <cellStyle name="Accent4" xfId="73" builtinId="41" customBuiltin="1"/>
    <cellStyle name="Accent4 2" xfId="74" xr:uid="{00000000-0005-0000-0000-000049000000}"/>
    <cellStyle name="Accent4 3" xfId="75" xr:uid="{00000000-0005-0000-0000-00004A000000}"/>
    <cellStyle name="Accent5" xfId="76" builtinId="45" customBuiltin="1"/>
    <cellStyle name="Accent5 2" xfId="77" xr:uid="{00000000-0005-0000-0000-00004C000000}"/>
    <cellStyle name="Accent6" xfId="78" builtinId="49" customBuiltin="1"/>
    <cellStyle name="Accent6 2" xfId="79" xr:uid="{00000000-0005-0000-0000-00004E000000}"/>
    <cellStyle name="Accent6 3" xfId="80" xr:uid="{00000000-0005-0000-0000-00004F000000}"/>
    <cellStyle name="Accounting" xfId="81" xr:uid="{00000000-0005-0000-0000-000050000000}"/>
    <cellStyle name="Actual Date" xfId="82" xr:uid="{00000000-0005-0000-0000-000051000000}"/>
    <cellStyle name="ADDR" xfId="83" xr:uid="{00000000-0005-0000-0000-000052000000}"/>
    <cellStyle name="ADDR 2" xfId="84" xr:uid="{00000000-0005-0000-0000-000053000000}"/>
    <cellStyle name="Agara" xfId="85" xr:uid="{00000000-0005-0000-0000-000054000000}"/>
    <cellStyle name="Bad" xfId="86" builtinId="27" customBuiltin="1"/>
    <cellStyle name="Bad 2" xfId="87" xr:uid="{00000000-0005-0000-0000-000056000000}"/>
    <cellStyle name="Bad 3" xfId="88" xr:uid="{00000000-0005-0000-0000-000057000000}"/>
    <cellStyle name="Body" xfId="89" xr:uid="{00000000-0005-0000-0000-000058000000}"/>
    <cellStyle name="Bottom bold border" xfId="90" xr:uid="{00000000-0005-0000-0000-000059000000}"/>
    <cellStyle name="Bottom single border" xfId="91" xr:uid="{00000000-0005-0000-0000-00005A000000}"/>
    <cellStyle name="Business Unit" xfId="92" xr:uid="{00000000-0005-0000-0000-00005B000000}"/>
    <cellStyle name="C00A" xfId="93" xr:uid="{00000000-0005-0000-0000-00005C000000}"/>
    <cellStyle name="C00A 2" xfId="94" xr:uid="{00000000-0005-0000-0000-00005D000000}"/>
    <cellStyle name="C00B" xfId="95" xr:uid="{00000000-0005-0000-0000-00005E000000}"/>
    <cellStyle name="C00B 2" xfId="96" xr:uid="{00000000-0005-0000-0000-00005F000000}"/>
    <cellStyle name="C00L" xfId="97" xr:uid="{00000000-0005-0000-0000-000060000000}"/>
    <cellStyle name="C00L 2" xfId="98" xr:uid="{00000000-0005-0000-0000-000061000000}"/>
    <cellStyle name="C01A" xfId="99" xr:uid="{00000000-0005-0000-0000-000062000000}"/>
    <cellStyle name="C01A 2" xfId="100" xr:uid="{00000000-0005-0000-0000-000063000000}"/>
    <cellStyle name="C01B" xfId="101" xr:uid="{00000000-0005-0000-0000-000064000000}"/>
    <cellStyle name="C01B 2" xfId="102" xr:uid="{00000000-0005-0000-0000-000065000000}"/>
    <cellStyle name="C01H" xfId="103" xr:uid="{00000000-0005-0000-0000-000066000000}"/>
    <cellStyle name="C01L" xfId="104" xr:uid="{00000000-0005-0000-0000-000067000000}"/>
    <cellStyle name="C02A" xfId="105" xr:uid="{00000000-0005-0000-0000-000068000000}"/>
    <cellStyle name="C02A 2" xfId="106" xr:uid="{00000000-0005-0000-0000-000069000000}"/>
    <cellStyle name="C02B" xfId="107" xr:uid="{00000000-0005-0000-0000-00006A000000}"/>
    <cellStyle name="C02H" xfId="108" xr:uid="{00000000-0005-0000-0000-00006B000000}"/>
    <cellStyle name="C02L" xfId="109" xr:uid="{00000000-0005-0000-0000-00006C000000}"/>
    <cellStyle name="C03A" xfId="110" xr:uid="{00000000-0005-0000-0000-00006D000000}"/>
    <cellStyle name="C03A 2" xfId="111" xr:uid="{00000000-0005-0000-0000-00006E000000}"/>
    <cellStyle name="C03B" xfId="112" xr:uid="{00000000-0005-0000-0000-00006F000000}"/>
    <cellStyle name="C03H" xfId="113" xr:uid="{00000000-0005-0000-0000-000070000000}"/>
    <cellStyle name="C03L" xfId="114" xr:uid="{00000000-0005-0000-0000-000071000000}"/>
    <cellStyle name="C04A" xfId="115" xr:uid="{00000000-0005-0000-0000-000072000000}"/>
    <cellStyle name="C04A 2" xfId="116" xr:uid="{00000000-0005-0000-0000-000073000000}"/>
    <cellStyle name="C04B" xfId="117" xr:uid="{00000000-0005-0000-0000-000074000000}"/>
    <cellStyle name="C04H" xfId="118" xr:uid="{00000000-0005-0000-0000-000075000000}"/>
    <cellStyle name="C04L" xfId="119" xr:uid="{00000000-0005-0000-0000-000076000000}"/>
    <cellStyle name="C05A" xfId="120" xr:uid="{00000000-0005-0000-0000-000077000000}"/>
    <cellStyle name="C05A 2" xfId="121" xr:uid="{00000000-0005-0000-0000-000078000000}"/>
    <cellStyle name="C05B" xfId="122" xr:uid="{00000000-0005-0000-0000-000079000000}"/>
    <cellStyle name="C05H" xfId="123" xr:uid="{00000000-0005-0000-0000-00007A000000}"/>
    <cellStyle name="C05L" xfId="124" xr:uid="{00000000-0005-0000-0000-00007B000000}"/>
    <cellStyle name="C05L 2" xfId="125" xr:uid="{00000000-0005-0000-0000-00007C000000}"/>
    <cellStyle name="C06A" xfId="126" xr:uid="{00000000-0005-0000-0000-00007D000000}"/>
    <cellStyle name="C06B" xfId="127" xr:uid="{00000000-0005-0000-0000-00007E000000}"/>
    <cellStyle name="C06H" xfId="128" xr:uid="{00000000-0005-0000-0000-00007F000000}"/>
    <cellStyle name="C06L" xfId="129" xr:uid="{00000000-0005-0000-0000-000080000000}"/>
    <cellStyle name="C07A" xfId="130" xr:uid="{00000000-0005-0000-0000-000081000000}"/>
    <cellStyle name="C07B" xfId="131" xr:uid="{00000000-0005-0000-0000-000082000000}"/>
    <cellStyle name="C07H" xfId="132" xr:uid="{00000000-0005-0000-0000-000083000000}"/>
    <cellStyle name="C07L" xfId="133" xr:uid="{00000000-0005-0000-0000-000084000000}"/>
    <cellStyle name="Calculation" xfId="134" builtinId="22" customBuiltin="1"/>
    <cellStyle name="Calculation 2" xfId="135" xr:uid="{00000000-0005-0000-0000-000086000000}"/>
    <cellStyle name="Calculation 3" xfId="136" xr:uid="{00000000-0005-0000-0000-000087000000}"/>
    <cellStyle name="Check Cell" xfId="137" builtinId="23" customBuiltin="1"/>
    <cellStyle name="Check Cell 2" xfId="138" xr:uid="{00000000-0005-0000-0000-000089000000}"/>
    <cellStyle name="Comma" xfId="139" builtinId="3"/>
    <cellStyle name="Comma 0" xfId="140" xr:uid="{00000000-0005-0000-0000-00008B000000}"/>
    <cellStyle name="Comma 2" xfId="141" xr:uid="{00000000-0005-0000-0000-00008C000000}"/>
    <cellStyle name="Comma 3" xfId="142" xr:uid="{00000000-0005-0000-0000-00008D000000}"/>
    <cellStyle name="Comma 3 2" xfId="143" xr:uid="{00000000-0005-0000-0000-00008E000000}"/>
    <cellStyle name="Comma 3 3" xfId="144" xr:uid="{00000000-0005-0000-0000-00008F000000}"/>
    <cellStyle name="Comma 4" xfId="145" xr:uid="{00000000-0005-0000-0000-000090000000}"/>
    <cellStyle name="Comma 4 2" xfId="146" xr:uid="{00000000-0005-0000-0000-000091000000}"/>
    <cellStyle name="Comma 5" xfId="147" xr:uid="{00000000-0005-0000-0000-000092000000}"/>
    <cellStyle name="Comma 5 2" xfId="148" xr:uid="{00000000-0005-0000-0000-000093000000}"/>
    <cellStyle name="Comma 6" xfId="149" xr:uid="{00000000-0005-0000-0000-000094000000}"/>
    <cellStyle name="Comma0 - Style1" xfId="150" xr:uid="{00000000-0005-0000-0000-000095000000}"/>
    <cellStyle name="Currency" xfId="151" builtinId="4"/>
    <cellStyle name="Currency 2" xfId="152" xr:uid="{00000000-0005-0000-0000-000097000000}"/>
    <cellStyle name="Currency 3" xfId="153" xr:uid="{00000000-0005-0000-0000-000098000000}"/>
    <cellStyle name="Currency 3 2" xfId="154" xr:uid="{00000000-0005-0000-0000-000099000000}"/>
    <cellStyle name="Currency 4" xfId="155" xr:uid="{00000000-0005-0000-0000-00009A000000}"/>
    <cellStyle name="Date" xfId="156" xr:uid="{00000000-0005-0000-0000-00009B000000}"/>
    <cellStyle name="Euro" xfId="157" xr:uid="{00000000-0005-0000-0000-00009C000000}"/>
    <cellStyle name="Euro 2" xfId="158" xr:uid="{00000000-0005-0000-0000-00009D000000}"/>
    <cellStyle name="Explanatory Text" xfId="159" builtinId="53" customBuiltin="1"/>
    <cellStyle name="Explanatory Text 2" xfId="160" xr:uid="{00000000-0005-0000-0000-00009F000000}"/>
    <cellStyle name="Fixed" xfId="161" xr:uid="{00000000-0005-0000-0000-0000A0000000}"/>
    <cellStyle name="Fixed1 - Style1" xfId="162" xr:uid="{00000000-0005-0000-0000-0000A1000000}"/>
    <cellStyle name="Gilsans" xfId="163" xr:uid="{00000000-0005-0000-0000-0000A2000000}"/>
    <cellStyle name="Gilsansl" xfId="164" xr:uid="{00000000-0005-0000-0000-0000A3000000}"/>
    <cellStyle name="Good" xfId="165" builtinId="26" customBuiltin="1"/>
    <cellStyle name="Good 2" xfId="166" xr:uid="{00000000-0005-0000-0000-0000A5000000}"/>
    <cellStyle name="Good 3" xfId="167" xr:uid="{00000000-0005-0000-0000-0000A6000000}"/>
    <cellStyle name="Grey" xfId="168" xr:uid="{00000000-0005-0000-0000-0000A7000000}"/>
    <cellStyle name="Grey 2" xfId="169" xr:uid="{00000000-0005-0000-0000-0000A8000000}"/>
    <cellStyle name="HEADER" xfId="170" xr:uid="{00000000-0005-0000-0000-0000A9000000}"/>
    <cellStyle name="Header1" xfId="171" xr:uid="{00000000-0005-0000-0000-0000AA000000}"/>
    <cellStyle name="Header2" xfId="172" xr:uid="{00000000-0005-0000-0000-0000AB000000}"/>
    <cellStyle name="Heading" xfId="173" xr:uid="{00000000-0005-0000-0000-0000AC000000}"/>
    <cellStyle name="Heading 1" xfId="174" builtinId="16" customBuiltin="1"/>
    <cellStyle name="Heading 1 2" xfId="175" xr:uid="{00000000-0005-0000-0000-0000AE000000}"/>
    <cellStyle name="Heading 1 3" xfId="176" xr:uid="{00000000-0005-0000-0000-0000AF000000}"/>
    <cellStyle name="Heading 2" xfId="177" builtinId="17" customBuiltin="1"/>
    <cellStyle name="Heading 2 2" xfId="178" xr:uid="{00000000-0005-0000-0000-0000B1000000}"/>
    <cellStyle name="Heading 2 3" xfId="179" xr:uid="{00000000-0005-0000-0000-0000B2000000}"/>
    <cellStyle name="Heading 3" xfId="180" builtinId="18" customBuiltin="1"/>
    <cellStyle name="Heading 3 2" xfId="181" xr:uid="{00000000-0005-0000-0000-0000B4000000}"/>
    <cellStyle name="Heading 3 3" xfId="182" xr:uid="{00000000-0005-0000-0000-0000B5000000}"/>
    <cellStyle name="Heading 4" xfId="183" builtinId="19" customBuiltin="1"/>
    <cellStyle name="Heading 4 2" xfId="184" xr:uid="{00000000-0005-0000-0000-0000B7000000}"/>
    <cellStyle name="Heading 4 3" xfId="185" xr:uid="{00000000-0005-0000-0000-0000B8000000}"/>
    <cellStyle name="Heading1" xfId="186" xr:uid="{00000000-0005-0000-0000-0000B9000000}"/>
    <cellStyle name="Heading2" xfId="187" xr:uid="{00000000-0005-0000-0000-0000BA000000}"/>
    <cellStyle name="HIGHLIGHT" xfId="188" xr:uid="{00000000-0005-0000-0000-0000BB000000}"/>
    <cellStyle name="Hyperlink 2" xfId="189" xr:uid="{00000000-0005-0000-0000-0000BC000000}"/>
    <cellStyle name="Input" xfId="190" builtinId="20" customBuiltin="1"/>
    <cellStyle name="Input [yellow]" xfId="191" xr:uid="{00000000-0005-0000-0000-0000BE000000}"/>
    <cellStyle name="Input [yellow] 2" xfId="192" xr:uid="{00000000-0005-0000-0000-0000BF000000}"/>
    <cellStyle name="Input 10" xfId="193" xr:uid="{00000000-0005-0000-0000-0000C0000000}"/>
    <cellStyle name="Input 11" xfId="194" xr:uid="{00000000-0005-0000-0000-0000C1000000}"/>
    <cellStyle name="Input 12" xfId="195" xr:uid="{00000000-0005-0000-0000-0000C2000000}"/>
    <cellStyle name="Input 13" xfId="196" xr:uid="{00000000-0005-0000-0000-0000C3000000}"/>
    <cellStyle name="Input 14" xfId="197" xr:uid="{00000000-0005-0000-0000-0000C4000000}"/>
    <cellStyle name="Input 2" xfId="198" xr:uid="{00000000-0005-0000-0000-0000C5000000}"/>
    <cellStyle name="Input 3" xfId="199" xr:uid="{00000000-0005-0000-0000-0000C6000000}"/>
    <cellStyle name="Input 4" xfId="200" xr:uid="{00000000-0005-0000-0000-0000C7000000}"/>
    <cellStyle name="Input 5" xfId="201" xr:uid="{00000000-0005-0000-0000-0000C8000000}"/>
    <cellStyle name="Input 6" xfId="202" xr:uid="{00000000-0005-0000-0000-0000C9000000}"/>
    <cellStyle name="Input 7" xfId="203" xr:uid="{00000000-0005-0000-0000-0000CA000000}"/>
    <cellStyle name="Input 8" xfId="204" xr:uid="{00000000-0005-0000-0000-0000CB000000}"/>
    <cellStyle name="Input 9" xfId="205" xr:uid="{00000000-0005-0000-0000-0000CC000000}"/>
    <cellStyle name="Lines" xfId="206" xr:uid="{00000000-0005-0000-0000-0000CD000000}"/>
    <cellStyle name="Lines 2" xfId="207" xr:uid="{00000000-0005-0000-0000-0000CE000000}"/>
    <cellStyle name="Linked Cell" xfId="208" builtinId="24" customBuiltin="1"/>
    <cellStyle name="Linked Cell 2" xfId="209" xr:uid="{00000000-0005-0000-0000-0000D0000000}"/>
    <cellStyle name="Linked Cell 3" xfId="210" xr:uid="{00000000-0005-0000-0000-0000D1000000}"/>
    <cellStyle name="MEM SSN" xfId="211" xr:uid="{00000000-0005-0000-0000-0000D2000000}"/>
    <cellStyle name="MEM SSN 2" xfId="212" xr:uid="{00000000-0005-0000-0000-0000D3000000}"/>
    <cellStyle name="Mine" xfId="213" xr:uid="{00000000-0005-0000-0000-0000D4000000}"/>
    <cellStyle name="mmm-yy" xfId="214" xr:uid="{00000000-0005-0000-0000-0000D5000000}"/>
    <cellStyle name="Monétaire [0]_pldt" xfId="215" xr:uid="{00000000-0005-0000-0000-0000D6000000}"/>
    <cellStyle name="Monétaire_pldt" xfId="216" xr:uid="{00000000-0005-0000-0000-0000D7000000}"/>
    <cellStyle name="Neutral" xfId="217" builtinId="28" customBuiltin="1"/>
    <cellStyle name="Neutral 2" xfId="218" xr:uid="{00000000-0005-0000-0000-0000D9000000}"/>
    <cellStyle name="Neutral 3" xfId="219" xr:uid="{00000000-0005-0000-0000-0000DA000000}"/>
    <cellStyle name="New" xfId="220" xr:uid="{00000000-0005-0000-0000-0000DB000000}"/>
    <cellStyle name="No Border" xfId="221" xr:uid="{00000000-0005-0000-0000-0000DC000000}"/>
    <cellStyle name="no dec" xfId="222" xr:uid="{00000000-0005-0000-0000-0000DD000000}"/>
    <cellStyle name="Normal" xfId="0" builtinId="0"/>
    <cellStyle name="Normal - Style1" xfId="223" xr:uid="{00000000-0005-0000-0000-0000DF000000}"/>
    <cellStyle name="Normal 10" xfId="224" xr:uid="{00000000-0005-0000-0000-0000E0000000}"/>
    <cellStyle name="Normal 11" xfId="225" xr:uid="{00000000-0005-0000-0000-0000E1000000}"/>
    <cellStyle name="Normal 12" xfId="226" xr:uid="{00000000-0005-0000-0000-0000E2000000}"/>
    <cellStyle name="Normal 13" xfId="227" xr:uid="{00000000-0005-0000-0000-0000E3000000}"/>
    <cellStyle name="Normal 14" xfId="228" xr:uid="{00000000-0005-0000-0000-0000E4000000}"/>
    <cellStyle name="Normal 15" xfId="229" xr:uid="{00000000-0005-0000-0000-0000E5000000}"/>
    <cellStyle name="Normal 16" xfId="230" xr:uid="{00000000-0005-0000-0000-0000E6000000}"/>
    <cellStyle name="Normal 17" xfId="231" xr:uid="{00000000-0005-0000-0000-0000E7000000}"/>
    <cellStyle name="Normal 18" xfId="232" xr:uid="{00000000-0005-0000-0000-0000E8000000}"/>
    <cellStyle name="Normal 18 2" xfId="233" xr:uid="{00000000-0005-0000-0000-0000E9000000}"/>
    <cellStyle name="Normal 19" xfId="234" xr:uid="{00000000-0005-0000-0000-0000EA000000}"/>
    <cellStyle name="Normal 2" xfId="235" xr:uid="{00000000-0005-0000-0000-0000EB000000}"/>
    <cellStyle name="Normal 2 2" xfId="236" xr:uid="{00000000-0005-0000-0000-0000EC000000}"/>
    <cellStyle name="Normal 2 2 2" xfId="237" xr:uid="{00000000-0005-0000-0000-0000ED000000}"/>
    <cellStyle name="Normal 20" xfId="238" xr:uid="{00000000-0005-0000-0000-0000EE000000}"/>
    <cellStyle name="Normal 3" xfId="239" xr:uid="{00000000-0005-0000-0000-0000EF000000}"/>
    <cellStyle name="Normal 3 2" xfId="240" xr:uid="{00000000-0005-0000-0000-0000F0000000}"/>
    <cellStyle name="Normal 3 2 2" xfId="241" xr:uid="{00000000-0005-0000-0000-0000F1000000}"/>
    <cellStyle name="Normal 3 2 3" xfId="242" xr:uid="{00000000-0005-0000-0000-0000F2000000}"/>
    <cellStyle name="Normal 3 3" xfId="243" xr:uid="{00000000-0005-0000-0000-0000F3000000}"/>
    <cellStyle name="Normal 4" xfId="244" xr:uid="{00000000-0005-0000-0000-0000F4000000}"/>
    <cellStyle name="Normal 4 2" xfId="245" xr:uid="{00000000-0005-0000-0000-0000F5000000}"/>
    <cellStyle name="Normal 5" xfId="246" xr:uid="{00000000-0005-0000-0000-0000F6000000}"/>
    <cellStyle name="Normal 5 2" xfId="247" xr:uid="{00000000-0005-0000-0000-0000F7000000}"/>
    <cellStyle name="Normal 6" xfId="248" xr:uid="{00000000-0005-0000-0000-0000F8000000}"/>
    <cellStyle name="Normal 7" xfId="249" xr:uid="{00000000-0005-0000-0000-0000F9000000}"/>
    <cellStyle name="Normal 8" xfId="250" xr:uid="{00000000-0005-0000-0000-0000FA000000}"/>
    <cellStyle name="Normal 9" xfId="251" xr:uid="{00000000-0005-0000-0000-0000FB000000}"/>
    <cellStyle name="Normal CEN" xfId="252" xr:uid="{00000000-0005-0000-0000-0000FC000000}"/>
    <cellStyle name="Normal CEN 2" xfId="253" xr:uid="{00000000-0005-0000-0000-0000FD000000}"/>
    <cellStyle name="Normal Centered" xfId="254" xr:uid="{00000000-0005-0000-0000-0000FE000000}"/>
    <cellStyle name="Normal Centered 2" xfId="255" xr:uid="{00000000-0005-0000-0000-0000FF000000}"/>
    <cellStyle name="NORMAL CTR" xfId="256" xr:uid="{00000000-0005-0000-0000-000000010000}"/>
    <cellStyle name="Normal_2002 AREA LOADS FOR JNT TARIFF" xfId="257" xr:uid="{00000000-0005-0000-0000-000001010000}"/>
    <cellStyle name="Normal_2002 AREA LOADS FOR JNT TARIFF_CUS AC LOADS" xfId="258" xr:uid="{00000000-0005-0000-0000-000002010000}"/>
    <cellStyle name="Normal_CU AC Rate Design" xfId="259" xr:uid="{00000000-0005-0000-0000-000003010000}"/>
    <cellStyle name="Normal_CU AC Rate Design_CUS AC LOADS" xfId="260" xr:uid="{00000000-0005-0000-0000-000004010000}"/>
    <cellStyle name="Normal_CUS AC LOADS" xfId="261" xr:uid="{00000000-0005-0000-0000-000005010000}"/>
    <cellStyle name="Normal_Sheet2" xfId="262" xr:uid="{00000000-0005-0000-0000-000006010000}"/>
    <cellStyle name="Normal_TopSheet Type Ancillaries Worksheet-Updated 81903" xfId="263" xr:uid="{00000000-0005-0000-0000-000007010000}"/>
    <cellStyle name="Note" xfId="264" builtinId="10" customBuiltin="1"/>
    <cellStyle name="Note 2" xfId="265" xr:uid="{00000000-0005-0000-0000-000009010000}"/>
    <cellStyle name="Note 2 2" xfId="266" xr:uid="{00000000-0005-0000-0000-00000A010000}"/>
    <cellStyle name="Note 3" xfId="267" xr:uid="{00000000-0005-0000-0000-00000B010000}"/>
    <cellStyle name="nUMBER" xfId="268" xr:uid="{00000000-0005-0000-0000-00000C010000}"/>
    <cellStyle name="Output" xfId="269" builtinId="21" customBuiltin="1"/>
    <cellStyle name="Output 2" xfId="270" xr:uid="{00000000-0005-0000-0000-00000E010000}"/>
    <cellStyle name="Output 3" xfId="271" xr:uid="{00000000-0005-0000-0000-00000F010000}"/>
    <cellStyle name="Percent" xfId="272" builtinId="5"/>
    <cellStyle name="Percent [2]" xfId="273" xr:uid="{00000000-0005-0000-0000-000011010000}"/>
    <cellStyle name="Percent 10" xfId="274" xr:uid="{00000000-0005-0000-0000-000012010000}"/>
    <cellStyle name="Percent 11" xfId="275" xr:uid="{00000000-0005-0000-0000-000013010000}"/>
    <cellStyle name="Percent 12" xfId="276" xr:uid="{00000000-0005-0000-0000-000014010000}"/>
    <cellStyle name="Percent 13" xfId="277" xr:uid="{00000000-0005-0000-0000-000015010000}"/>
    <cellStyle name="Percent 14" xfId="278" xr:uid="{00000000-0005-0000-0000-000016010000}"/>
    <cellStyle name="Percent 14 2" xfId="279" xr:uid="{00000000-0005-0000-0000-000017010000}"/>
    <cellStyle name="Percent 15" xfId="280" xr:uid="{00000000-0005-0000-0000-000018010000}"/>
    <cellStyle name="Percent 16" xfId="281" xr:uid="{00000000-0005-0000-0000-000019010000}"/>
    <cellStyle name="Percent 17" xfId="282" xr:uid="{00000000-0005-0000-0000-00001A010000}"/>
    <cellStyle name="Percent 2" xfId="283" xr:uid="{00000000-0005-0000-0000-00001B010000}"/>
    <cellStyle name="Percent 2 2" xfId="284" xr:uid="{00000000-0005-0000-0000-00001C010000}"/>
    <cellStyle name="Percent 3" xfId="285" xr:uid="{00000000-0005-0000-0000-00001D010000}"/>
    <cellStyle name="Percent 3 2" xfId="286" xr:uid="{00000000-0005-0000-0000-00001E010000}"/>
    <cellStyle name="Percent 4" xfId="287" xr:uid="{00000000-0005-0000-0000-00001F010000}"/>
    <cellStyle name="Percent 5" xfId="288" xr:uid="{00000000-0005-0000-0000-000020010000}"/>
    <cellStyle name="Percent 6" xfId="289" xr:uid="{00000000-0005-0000-0000-000021010000}"/>
    <cellStyle name="Percent 7" xfId="290" xr:uid="{00000000-0005-0000-0000-000022010000}"/>
    <cellStyle name="Percent 8" xfId="291" xr:uid="{00000000-0005-0000-0000-000023010000}"/>
    <cellStyle name="Percent 9" xfId="292" xr:uid="{00000000-0005-0000-0000-000024010000}"/>
    <cellStyle name="PSChar" xfId="293" xr:uid="{00000000-0005-0000-0000-000025010000}"/>
    <cellStyle name="PSDate" xfId="294" xr:uid="{00000000-0005-0000-0000-000026010000}"/>
    <cellStyle name="PSDec" xfId="295" xr:uid="{00000000-0005-0000-0000-000027010000}"/>
    <cellStyle name="PSHeading" xfId="296" xr:uid="{00000000-0005-0000-0000-000028010000}"/>
    <cellStyle name="PSInt" xfId="297" xr:uid="{00000000-0005-0000-0000-000029010000}"/>
    <cellStyle name="PSSpacer" xfId="298" xr:uid="{00000000-0005-0000-0000-00002A010000}"/>
    <cellStyle name="R00A" xfId="299" xr:uid="{00000000-0005-0000-0000-00002B010000}"/>
    <cellStyle name="R00A 2" xfId="300" xr:uid="{00000000-0005-0000-0000-00002C010000}"/>
    <cellStyle name="R00B" xfId="301" xr:uid="{00000000-0005-0000-0000-00002D010000}"/>
    <cellStyle name="R00L" xfId="302" xr:uid="{00000000-0005-0000-0000-00002E010000}"/>
    <cellStyle name="R00L 2" xfId="303" xr:uid="{00000000-0005-0000-0000-00002F010000}"/>
    <cellStyle name="R01A" xfId="304" xr:uid="{00000000-0005-0000-0000-000030010000}"/>
    <cellStyle name="R01A 2" xfId="305" xr:uid="{00000000-0005-0000-0000-000031010000}"/>
    <cellStyle name="R01B" xfId="306" xr:uid="{00000000-0005-0000-0000-000032010000}"/>
    <cellStyle name="R01H" xfId="307" xr:uid="{00000000-0005-0000-0000-000033010000}"/>
    <cellStyle name="R01L" xfId="308" xr:uid="{00000000-0005-0000-0000-000034010000}"/>
    <cellStyle name="R01L 2" xfId="309" xr:uid="{00000000-0005-0000-0000-000035010000}"/>
    <cellStyle name="R02A" xfId="310" xr:uid="{00000000-0005-0000-0000-000036010000}"/>
    <cellStyle name="R02A 2" xfId="311" xr:uid="{00000000-0005-0000-0000-000037010000}"/>
    <cellStyle name="R02B" xfId="312" xr:uid="{00000000-0005-0000-0000-000038010000}"/>
    <cellStyle name="R02H" xfId="313" xr:uid="{00000000-0005-0000-0000-000039010000}"/>
    <cellStyle name="R02L" xfId="314" xr:uid="{00000000-0005-0000-0000-00003A010000}"/>
    <cellStyle name="R03A" xfId="315" xr:uid="{00000000-0005-0000-0000-00003B010000}"/>
    <cellStyle name="R03A 2" xfId="316" xr:uid="{00000000-0005-0000-0000-00003C010000}"/>
    <cellStyle name="R03B" xfId="317" xr:uid="{00000000-0005-0000-0000-00003D010000}"/>
    <cellStyle name="R03H" xfId="318" xr:uid="{00000000-0005-0000-0000-00003E010000}"/>
    <cellStyle name="R03L" xfId="319" xr:uid="{00000000-0005-0000-0000-00003F010000}"/>
    <cellStyle name="R03L 2" xfId="320" xr:uid="{00000000-0005-0000-0000-000040010000}"/>
    <cellStyle name="R04A" xfId="321" xr:uid="{00000000-0005-0000-0000-000041010000}"/>
    <cellStyle name="R04A 2" xfId="322" xr:uid="{00000000-0005-0000-0000-000042010000}"/>
    <cellStyle name="R04B" xfId="323" xr:uid="{00000000-0005-0000-0000-000043010000}"/>
    <cellStyle name="R04H" xfId="324" xr:uid="{00000000-0005-0000-0000-000044010000}"/>
    <cellStyle name="R04L" xfId="325" xr:uid="{00000000-0005-0000-0000-000045010000}"/>
    <cellStyle name="R04L 2" xfId="326" xr:uid="{00000000-0005-0000-0000-000046010000}"/>
    <cellStyle name="R05A" xfId="327" xr:uid="{00000000-0005-0000-0000-000047010000}"/>
    <cellStyle name="R05A 2" xfId="328" xr:uid="{00000000-0005-0000-0000-000048010000}"/>
    <cellStyle name="R05B" xfId="329" xr:uid="{00000000-0005-0000-0000-000049010000}"/>
    <cellStyle name="R05H" xfId="330" xr:uid="{00000000-0005-0000-0000-00004A010000}"/>
    <cellStyle name="R05L" xfId="331" xr:uid="{00000000-0005-0000-0000-00004B010000}"/>
    <cellStyle name="R05L 2" xfId="332" xr:uid="{00000000-0005-0000-0000-00004C010000}"/>
    <cellStyle name="R06A" xfId="333" xr:uid="{00000000-0005-0000-0000-00004D010000}"/>
    <cellStyle name="R06B" xfId="334" xr:uid="{00000000-0005-0000-0000-00004E010000}"/>
    <cellStyle name="R06H" xfId="335" xr:uid="{00000000-0005-0000-0000-00004F010000}"/>
    <cellStyle name="R06L" xfId="336" xr:uid="{00000000-0005-0000-0000-000050010000}"/>
    <cellStyle name="R07A" xfId="337" xr:uid="{00000000-0005-0000-0000-000051010000}"/>
    <cellStyle name="R07B" xfId="338" xr:uid="{00000000-0005-0000-0000-000052010000}"/>
    <cellStyle name="R07H" xfId="339" xr:uid="{00000000-0005-0000-0000-000053010000}"/>
    <cellStyle name="R07L" xfId="340" xr:uid="{00000000-0005-0000-0000-000054010000}"/>
    <cellStyle name="Resource Detail" xfId="341" xr:uid="{00000000-0005-0000-0000-000055010000}"/>
    <cellStyle name="Shade" xfId="342" xr:uid="{00000000-0005-0000-0000-000056010000}"/>
    <cellStyle name="single acct" xfId="343" xr:uid="{00000000-0005-0000-0000-000057010000}"/>
    <cellStyle name="Single Border" xfId="344" xr:uid="{00000000-0005-0000-0000-000058010000}"/>
    <cellStyle name="Small Page Heading" xfId="345" xr:uid="{00000000-0005-0000-0000-000059010000}"/>
    <cellStyle name="ssn" xfId="346" xr:uid="{00000000-0005-0000-0000-00005A010000}"/>
    <cellStyle name="ssn 2" xfId="347" xr:uid="{00000000-0005-0000-0000-00005B010000}"/>
    <cellStyle name="Style 1" xfId="348" xr:uid="{00000000-0005-0000-0000-00005C010000}"/>
    <cellStyle name="Style 2" xfId="349" xr:uid="{00000000-0005-0000-0000-00005D010000}"/>
    <cellStyle name="Style 27" xfId="350" xr:uid="{00000000-0005-0000-0000-00005E010000}"/>
    <cellStyle name="Style 28" xfId="351" xr:uid="{00000000-0005-0000-0000-00005F010000}"/>
    <cellStyle name="Table Sub Heading" xfId="352" xr:uid="{00000000-0005-0000-0000-000060010000}"/>
    <cellStyle name="Table Title" xfId="353" xr:uid="{00000000-0005-0000-0000-000061010000}"/>
    <cellStyle name="Table Units" xfId="354" xr:uid="{00000000-0005-0000-0000-000062010000}"/>
    <cellStyle name="Theirs" xfId="355" xr:uid="{00000000-0005-0000-0000-000063010000}"/>
    <cellStyle name="Times New Roman" xfId="356" xr:uid="{00000000-0005-0000-0000-000064010000}"/>
    <cellStyle name="Title" xfId="357" builtinId="15" customBuiltin="1"/>
    <cellStyle name="Title 2" xfId="358" xr:uid="{00000000-0005-0000-0000-000066010000}"/>
    <cellStyle name="Title 3" xfId="359" xr:uid="{00000000-0005-0000-0000-000067010000}"/>
    <cellStyle name="Total" xfId="360" builtinId="25" customBuiltin="1"/>
    <cellStyle name="Total 2" xfId="361" xr:uid="{00000000-0005-0000-0000-000069010000}"/>
    <cellStyle name="Total 3" xfId="362" xr:uid="{00000000-0005-0000-0000-00006A010000}"/>
    <cellStyle name="Unprot" xfId="363" xr:uid="{00000000-0005-0000-0000-00006B010000}"/>
    <cellStyle name="Unprot$" xfId="364" xr:uid="{00000000-0005-0000-0000-00006C010000}"/>
    <cellStyle name="Unprotect" xfId="365" xr:uid="{00000000-0005-0000-0000-00006D010000}"/>
    <cellStyle name="Warning Text" xfId="366" builtinId="11" customBuiltin="1"/>
    <cellStyle name="Warning Text 2" xfId="367" xr:uid="{00000000-0005-0000-0000-00006F0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J31"/>
  <sheetViews>
    <sheetView tabSelected="1" workbookViewId="0">
      <selection activeCell="N30" sqref="N30"/>
    </sheetView>
  </sheetViews>
  <sheetFormatPr defaultRowHeight="12.75"/>
  <cols>
    <col min="1" max="1" width="5" customWidth="1"/>
    <col min="2" max="2" width="14.140625" customWidth="1"/>
    <col min="4" max="4" width="11.28515625" bestFit="1" customWidth="1"/>
    <col min="7" max="7" width="11.140625" customWidth="1"/>
    <col min="8" max="8" width="11.42578125" customWidth="1"/>
    <col min="9" max="9" width="11.140625" customWidth="1"/>
  </cols>
  <sheetData>
    <row r="1" spans="1:10">
      <c r="A1" s="71" t="s">
        <v>1</v>
      </c>
    </row>
    <row r="2" spans="1:10">
      <c r="A2" s="71" t="s">
        <v>2</v>
      </c>
      <c r="I2" s="92"/>
      <c r="J2" s="2"/>
    </row>
    <row r="3" spans="1:10">
      <c r="A3" s="71" t="s">
        <v>3</v>
      </c>
      <c r="H3" s="88"/>
      <c r="I3" s="93"/>
    </row>
    <row r="7" spans="1:10">
      <c r="A7" s="82" t="s">
        <v>32</v>
      </c>
    </row>
    <row r="8" spans="1:10">
      <c r="A8" s="78" t="s">
        <v>33</v>
      </c>
    </row>
    <row r="9" spans="1:10">
      <c r="A9" s="81">
        <v>1</v>
      </c>
      <c r="B9" s="5" t="s">
        <v>63</v>
      </c>
    </row>
    <row r="10" spans="1:10">
      <c r="A10" s="81"/>
    </row>
    <row r="11" spans="1:10">
      <c r="A11" s="81">
        <v>2</v>
      </c>
      <c r="B11" s="5" t="s">
        <v>71</v>
      </c>
    </row>
    <row r="12" spans="1:10">
      <c r="A12" s="81">
        <v>3</v>
      </c>
      <c r="B12" s="5" t="s">
        <v>79</v>
      </c>
    </row>
    <row r="13" spans="1:10">
      <c r="A13" s="81">
        <v>4</v>
      </c>
      <c r="B13" s="5" t="s">
        <v>72</v>
      </c>
    </row>
    <row r="14" spans="1:10">
      <c r="A14" s="81">
        <v>5</v>
      </c>
      <c r="B14" s="5" t="s">
        <v>73</v>
      </c>
    </row>
    <row r="15" spans="1:10">
      <c r="A15" s="81">
        <v>6</v>
      </c>
      <c r="B15" s="5" t="s">
        <v>74</v>
      </c>
    </row>
    <row r="16" spans="1:10">
      <c r="A16" s="81">
        <v>7</v>
      </c>
      <c r="B16" s="5" t="s">
        <v>75</v>
      </c>
    </row>
    <row r="17" spans="1:10">
      <c r="A17" s="81">
        <v>8</v>
      </c>
      <c r="B17" s="5" t="s">
        <v>76</v>
      </c>
    </row>
    <row r="18" spans="1:10">
      <c r="A18" s="81">
        <v>9</v>
      </c>
      <c r="B18" s="5" t="s">
        <v>80</v>
      </c>
    </row>
    <row r="19" spans="1:10">
      <c r="A19" s="81">
        <v>10</v>
      </c>
      <c r="B19" s="5" t="s">
        <v>78</v>
      </c>
    </row>
    <row r="20" spans="1:10">
      <c r="A20" s="81"/>
      <c r="B20" s="5"/>
    </row>
    <row r="21" spans="1:10">
      <c r="A21" s="81">
        <v>11</v>
      </c>
      <c r="B21" s="145" t="s">
        <v>92</v>
      </c>
      <c r="C21" s="146"/>
      <c r="D21" s="146"/>
      <c r="E21" s="146"/>
      <c r="F21" s="146"/>
      <c r="G21" s="146"/>
      <c r="H21" s="146"/>
    </row>
    <row r="22" spans="1:10" ht="38.25">
      <c r="A22" s="81">
        <v>12</v>
      </c>
      <c r="B22" s="61" t="s">
        <v>41</v>
      </c>
      <c r="C22" s="144" t="s">
        <v>42</v>
      </c>
      <c r="D22" s="144"/>
      <c r="E22" s="144" t="s">
        <v>43</v>
      </c>
      <c r="F22" s="144"/>
      <c r="G22" s="64" t="s">
        <v>44</v>
      </c>
      <c r="H22" s="64" t="s">
        <v>45</v>
      </c>
      <c r="I22" s="64" t="s">
        <v>82</v>
      </c>
    </row>
    <row r="23" spans="1:10">
      <c r="A23" s="81">
        <v>13</v>
      </c>
      <c r="B23" s="60"/>
      <c r="C23" s="59" t="s">
        <v>46</v>
      </c>
      <c r="D23" s="59" t="s">
        <v>47</v>
      </c>
      <c r="E23" s="59" t="s">
        <v>46</v>
      </c>
      <c r="F23" s="59" t="s">
        <v>47</v>
      </c>
      <c r="G23" s="60"/>
      <c r="H23" s="60"/>
      <c r="I23" s="60"/>
    </row>
    <row r="24" spans="1:10">
      <c r="A24" s="81">
        <v>14</v>
      </c>
      <c r="B24" s="62" t="s">
        <v>48</v>
      </c>
      <c r="C24" s="63">
        <f>ROUND('Sch. 2 - BHP'!H31,5)</f>
        <v>3.3E-4</v>
      </c>
      <c r="D24" s="63">
        <f>ROUND('Sch. 2 - BHP'!H30,5)</f>
        <v>1.9000000000000001E-4</v>
      </c>
      <c r="E24" s="84">
        <f>ROUND('Sch. 2 - BHP'!H28,4)</f>
        <v>5.3E-3</v>
      </c>
      <c r="F24" s="84">
        <f>ROUND('Sch. 2 - BHP'!H27,4)</f>
        <v>4.4999999999999997E-3</v>
      </c>
      <c r="G24" s="84">
        <f>ROUND('Sch. 2 - BHP'!H25,4)</f>
        <v>3.1899999999999998E-2</v>
      </c>
      <c r="H24" s="84">
        <f>ROUND('Sch. 2 - BHP'!H23,4)</f>
        <v>0.13830000000000001</v>
      </c>
      <c r="I24" s="84">
        <f>ROUND(+'Sch. 2 - BHP'!H21,4)</f>
        <v>1.6594</v>
      </c>
      <c r="J24" s="65"/>
    </row>
    <row r="25" spans="1:10">
      <c r="A25" s="81">
        <v>15</v>
      </c>
      <c r="B25" s="62" t="s">
        <v>49</v>
      </c>
      <c r="C25" s="63">
        <f>ROUND('Sch. 2 - Gillette'!H31,5)</f>
        <v>6.0000000000000002E-5</v>
      </c>
      <c r="D25" s="63">
        <f>ROUND('Sch. 2 - Gillette'!H30,5)</f>
        <v>3.0000000000000001E-5</v>
      </c>
      <c r="E25" s="84">
        <f>ROUND('Sch. 2 - Gillette'!H28,4)</f>
        <v>8.9999999999999998E-4</v>
      </c>
      <c r="F25" s="84">
        <f>ROUND('Sch. 2 - Gillette'!H27,4)</f>
        <v>8.0000000000000004E-4</v>
      </c>
      <c r="G25" s="84">
        <f>ROUND('Sch. 2 - Gillette'!H25,4)</f>
        <v>5.7000000000000002E-3</v>
      </c>
      <c r="H25" s="84">
        <f>ROUND('Sch. 2 - Gillette'!H23,4)</f>
        <v>2.47E-2</v>
      </c>
      <c r="I25" s="84">
        <f>ROUND(+'Sch. 2 - Gillette'!H21,4)</f>
        <v>0.29620000000000002</v>
      </c>
    </row>
    <row r="26" spans="1:10">
      <c r="A26" s="81">
        <v>16</v>
      </c>
      <c r="B26" s="74" t="s">
        <v>50</v>
      </c>
      <c r="C26" s="73">
        <f>ROUND('Sch. 2 - CLFP'!H31,5)</f>
        <v>1.2E-4</v>
      </c>
      <c r="D26" s="73">
        <f>ROUND('Sch. 2 - CLFP'!H30,5)</f>
        <v>6.9999999999999994E-5</v>
      </c>
      <c r="E26" s="85">
        <f>ROUND('Sch. 2 - CLFP'!H28,4)</f>
        <v>1.9E-3</v>
      </c>
      <c r="F26" s="85">
        <f>ROUND('Sch. 2 - CLFP'!H27,4)</f>
        <v>1.6000000000000001E-3</v>
      </c>
      <c r="G26" s="85">
        <f>ROUND('Sch. 2 - CLFP'!H25,4)</f>
        <v>1.1599999999999999E-2</v>
      </c>
      <c r="H26" s="85">
        <f>ROUND('Sch. 2 - CLFP'!H23,4)</f>
        <v>5.0099999999999999E-2</v>
      </c>
      <c r="I26" s="85">
        <f>ROUND(+'Sch. 2 - CLFP'!H21,4)</f>
        <v>0.6008</v>
      </c>
    </row>
    <row r="27" spans="1:10">
      <c r="A27" s="81">
        <v>17</v>
      </c>
      <c r="B27" s="74" t="s">
        <v>77</v>
      </c>
      <c r="C27" s="73">
        <f>ROUND('Sch. 2 - BHW'!H31,5)</f>
        <v>5.0000000000000002E-5</v>
      </c>
      <c r="D27" s="73">
        <f>ROUND('Sch. 2 - BHW'!H30,5)</f>
        <v>3.0000000000000001E-5</v>
      </c>
      <c r="E27" s="85">
        <f>ROUND('Sch. 2 - BHW'!H28,4)</f>
        <v>8.0000000000000004E-4</v>
      </c>
      <c r="F27" s="85">
        <f>ROUND('Sch. 2 - BHW'!H27,4)</f>
        <v>6.9999999999999999E-4</v>
      </c>
      <c r="G27" s="85">
        <f>ROUND('Sch. 2 - BHW'!H25,4)</f>
        <v>5.0000000000000001E-3</v>
      </c>
      <c r="H27" s="85">
        <f>ROUND('Sch. 2 - BHW'!H23,4)</f>
        <v>2.1700000000000001E-2</v>
      </c>
      <c r="I27" s="85">
        <f>ROUND(+'Sch. 2 - BHW'!H21,4)</f>
        <v>0.26029999999999998</v>
      </c>
    </row>
    <row r="28" spans="1:10">
      <c r="A28" s="81">
        <v>18</v>
      </c>
      <c r="B28" s="74" t="s">
        <v>69</v>
      </c>
      <c r="C28" s="73">
        <f>ROUND('Sch. 2 - Basin'!H31,5)</f>
        <v>2.1000000000000001E-4</v>
      </c>
      <c r="D28" s="73">
        <f>ROUND('Sch. 2 - Basin'!H30,5)</f>
        <v>1.2E-4</v>
      </c>
      <c r="E28" s="85">
        <f>ROUND('Sch. 2 - Basin'!H28,4)</f>
        <v>3.3E-3</v>
      </c>
      <c r="F28" s="85">
        <f>ROUND('Sch. 2 - Basin'!H27,4)</f>
        <v>2.8E-3</v>
      </c>
      <c r="G28" s="85">
        <f>ROUND('Sch. 2 - Basin'!H25,4)</f>
        <v>1.9900000000000001E-2</v>
      </c>
      <c r="H28" s="85">
        <f>ROUND('Sch. 2 - Basin'!H23,4)</f>
        <v>8.6199999999999999E-2</v>
      </c>
      <c r="I28" s="85">
        <f>ROUND(+'Sch. 2 - Basin'!H21,4)</f>
        <v>1.0343</v>
      </c>
    </row>
    <row r="29" spans="1:10">
      <c r="A29" s="81">
        <v>19</v>
      </c>
      <c r="B29" s="74" t="s">
        <v>70</v>
      </c>
      <c r="C29" s="73">
        <f>ROUND('Sch. 2 - WMPA'!H31,5)</f>
        <v>1.0000000000000001E-5</v>
      </c>
      <c r="D29" s="73">
        <f>ROUND('Sch. 2 - WMPA'!H30,5)</f>
        <v>1.0000000000000001E-5</v>
      </c>
      <c r="E29" s="85">
        <f>ROUND('Sch. 2 - WMPA'!H28,4)</f>
        <v>2.0000000000000001E-4</v>
      </c>
      <c r="F29" s="85">
        <f>ROUND('Sch. 2 - WMPA'!H27,4)</f>
        <v>2.0000000000000001E-4</v>
      </c>
      <c r="G29" s="85">
        <f>ROUND('Sch. 2 - WMPA'!H25,4)</f>
        <v>1.2999999999999999E-3</v>
      </c>
      <c r="H29" s="85">
        <f>ROUND('Sch. 2 - WMPA'!H23,4)</f>
        <v>5.5999999999999999E-3</v>
      </c>
      <c r="I29" s="85">
        <f>ROUND(+'Sch. 2 - WMPA'!H21,4)</f>
        <v>6.6699999999999995E-2</v>
      </c>
    </row>
    <row r="30" spans="1:10">
      <c r="A30" s="81">
        <v>20</v>
      </c>
      <c r="B30" s="66" t="s">
        <v>51</v>
      </c>
      <c r="C30" s="67">
        <f t="shared" ref="C30:H30" si="0">SUM(C24:C29)</f>
        <v>7.8000000000000009E-4</v>
      </c>
      <c r="D30" s="67">
        <f t="shared" si="0"/>
        <v>4.5000000000000004E-4</v>
      </c>
      <c r="E30" s="86">
        <f t="shared" si="0"/>
        <v>1.24E-2</v>
      </c>
      <c r="F30" s="86">
        <f t="shared" si="0"/>
        <v>1.06E-2</v>
      </c>
      <c r="G30" s="86">
        <f t="shared" si="0"/>
        <v>7.5399999999999995E-2</v>
      </c>
      <c r="H30" s="86">
        <f t="shared" si="0"/>
        <v>0.3266</v>
      </c>
      <c r="I30" s="86">
        <f>SUM(I24:I29)</f>
        <v>3.9177</v>
      </c>
    </row>
    <row r="31" spans="1:10">
      <c r="A31" s="81">
        <v>21</v>
      </c>
      <c r="B31" s="141" t="s">
        <v>93</v>
      </c>
      <c r="C31" s="79"/>
      <c r="D31" s="80">
        <f>'CUS AC LOADS'!J24*1000</f>
        <v>1000416.6666666666</v>
      </c>
    </row>
  </sheetData>
  <mergeCells count="3">
    <mergeCell ref="C22:D22"/>
    <mergeCell ref="E22:F22"/>
    <mergeCell ref="B21:H21"/>
  </mergeCells>
  <pageMargins left="0.7" right="0.7" top="0.75" bottom="0.75" header="0.3" footer="0.3"/>
  <pageSetup scale="91" orientation="portrait" r:id="rId1"/>
  <headerFooter>
    <oddHeader>&amp;R&amp;"Arial,Bold"Black Hills Power, Inc.
September 30, 2015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P34"/>
  <sheetViews>
    <sheetView topLeftCell="A7" zoomScaleNormal="100" workbookViewId="0">
      <selection activeCell="H32" sqref="H32"/>
    </sheetView>
  </sheetViews>
  <sheetFormatPr defaultColWidth="9.140625" defaultRowHeight="12.75"/>
  <cols>
    <col min="1" max="1" width="7.7109375" style="6" customWidth="1"/>
    <col min="2" max="5" width="9.140625" style="6"/>
    <col min="6" max="6" width="10.42578125" style="6" customWidth="1"/>
    <col min="7" max="7" width="12.42578125" style="6" customWidth="1"/>
    <col min="8" max="8" width="11.140625" style="6" bestFit="1" customWidth="1"/>
    <col min="9" max="9" width="29.5703125" style="49" customWidth="1"/>
    <col min="10" max="10" width="12.7109375" style="5" bestFit="1" customWidth="1"/>
    <col min="11" max="11" width="11.7109375" style="5" customWidth="1"/>
    <col min="12" max="12" width="10.28515625" style="5" bestFit="1" customWidth="1"/>
    <col min="13" max="16384" width="9.140625" style="5"/>
  </cols>
  <sheetData>
    <row r="1" spans="1:16">
      <c r="A1" s="1" t="s">
        <v>1</v>
      </c>
      <c r="B1" s="3"/>
      <c r="C1" s="3"/>
      <c r="D1" s="3"/>
      <c r="E1" s="3"/>
      <c r="F1" s="3"/>
      <c r="G1" s="3"/>
      <c r="H1" s="4"/>
      <c r="I1" s="30"/>
      <c r="J1" s="3"/>
      <c r="K1" s="3"/>
    </row>
    <row r="2" spans="1:16">
      <c r="A2" s="31" t="s">
        <v>2</v>
      </c>
      <c r="B2" s="32"/>
      <c r="C2" s="32"/>
      <c r="D2" s="32"/>
      <c r="E2" s="32"/>
      <c r="F2" s="32"/>
      <c r="G2" s="32"/>
      <c r="H2" s="33"/>
      <c r="J2" s="89"/>
      <c r="K2" s="2"/>
    </row>
    <row r="3" spans="1:16">
      <c r="A3" s="31" t="s">
        <v>3</v>
      </c>
      <c r="B3" s="32"/>
      <c r="C3" s="32"/>
      <c r="D3" s="32"/>
      <c r="E3" s="32"/>
      <c r="F3" s="32"/>
      <c r="G3" s="32"/>
      <c r="H3" s="33"/>
      <c r="I3" s="30"/>
      <c r="J3" s="90"/>
      <c r="K3" s="34"/>
      <c r="L3" s="7"/>
      <c r="M3" s="7"/>
      <c r="N3" s="7"/>
      <c r="O3" s="35"/>
    </row>
    <row r="4" spans="1:16">
      <c r="A4" s="31"/>
      <c r="B4" s="32"/>
      <c r="C4" s="32"/>
      <c r="D4" s="32"/>
      <c r="E4" s="32"/>
      <c r="F4" s="32"/>
      <c r="G4" s="32"/>
      <c r="H4" s="33"/>
      <c r="I4" s="30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8"/>
      <c r="I6" s="24"/>
      <c r="J6" s="8"/>
      <c r="K6" s="8"/>
    </row>
    <row r="7" spans="1:16" s="6" customFormat="1">
      <c r="A7" s="8"/>
      <c r="B7" s="8"/>
      <c r="C7" s="8"/>
      <c r="D7" s="8"/>
      <c r="E7" s="8"/>
      <c r="F7" s="8"/>
      <c r="G7" s="8"/>
      <c r="H7" s="28"/>
      <c r="I7" s="24"/>
      <c r="J7" s="27"/>
      <c r="K7" s="27"/>
    </row>
    <row r="8" spans="1:16" s="6" customFormat="1">
      <c r="A8" s="68" t="s">
        <v>32</v>
      </c>
      <c r="B8" s="8"/>
      <c r="C8" s="8"/>
      <c r="D8" s="8"/>
      <c r="E8" s="8"/>
      <c r="F8" s="8"/>
      <c r="G8" s="8"/>
      <c r="H8" s="8"/>
      <c r="I8" s="24"/>
      <c r="J8" s="27"/>
      <c r="K8" s="27"/>
    </row>
    <row r="9" spans="1:16">
      <c r="A9" s="69" t="s">
        <v>33</v>
      </c>
      <c r="B9" s="45"/>
      <c r="C9" s="41"/>
      <c r="D9" s="46"/>
      <c r="E9" s="41"/>
      <c r="F9" s="3"/>
      <c r="G9" s="3"/>
      <c r="H9" s="4"/>
      <c r="I9" s="42"/>
      <c r="J9" s="37"/>
      <c r="K9" s="44"/>
    </row>
    <row r="10" spans="1:16">
      <c r="A10" s="38">
        <v>1</v>
      </c>
      <c r="B10" s="72" t="s">
        <v>62</v>
      </c>
      <c r="C10" s="41"/>
      <c r="D10" s="46"/>
      <c r="E10" s="41"/>
      <c r="F10" s="3"/>
      <c r="G10" s="3"/>
      <c r="H10" s="4">
        <v>1660052</v>
      </c>
      <c r="I10" s="22" t="s">
        <v>53</v>
      </c>
      <c r="J10" s="37"/>
      <c r="K10" s="44"/>
    </row>
    <row r="11" spans="1:16">
      <c r="A11" s="38">
        <f>A10+1</f>
        <v>2</v>
      </c>
      <c r="B11" s="72" t="s">
        <v>52</v>
      </c>
      <c r="C11" s="41"/>
      <c r="D11" s="46"/>
      <c r="E11" s="41"/>
      <c r="F11" s="41"/>
      <c r="G11" s="41"/>
      <c r="H11" s="39">
        <v>296353</v>
      </c>
      <c r="I11" s="22" t="s">
        <v>90</v>
      </c>
      <c r="J11" s="37"/>
      <c r="K11" s="44"/>
    </row>
    <row r="12" spans="1:16">
      <c r="A12" s="38">
        <f>A11+1</f>
        <v>3</v>
      </c>
      <c r="B12" s="72" t="s">
        <v>55</v>
      </c>
      <c r="C12" s="41"/>
      <c r="D12" s="46"/>
      <c r="E12" s="41"/>
      <c r="F12" s="41"/>
      <c r="G12" s="41"/>
      <c r="H12" s="39">
        <v>601062</v>
      </c>
      <c r="I12" s="22" t="s">
        <v>57</v>
      </c>
      <c r="J12" s="37"/>
      <c r="K12" s="44"/>
    </row>
    <row r="13" spans="1:16">
      <c r="A13" s="38">
        <f>A12+1</f>
        <v>4</v>
      </c>
      <c r="B13" s="72" t="s">
        <v>54</v>
      </c>
      <c r="C13" s="41"/>
      <c r="D13" s="46"/>
      <c r="E13" s="41"/>
      <c r="F13" s="41"/>
      <c r="G13" s="41"/>
      <c r="H13" s="39">
        <v>260384</v>
      </c>
      <c r="I13" s="22" t="s">
        <v>56</v>
      </c>
      <c r="J13" s="37"/>
      <c r="K13" s="44"/>
    </row>
    <row r="14" spans="1:16">
      <c r="A14" s="38">
        <v>5</v>
      </c>
      <c r="B14" s="72" t="s">
        <v>64</v>
      </c>
      <c r="C14" s="41"/>
      <c r="D14" s="46"/>
      <c r="E14" s="41"/>
      <c r="F14" s="41"/>
      <c r="G14" s="41"/>
      <c r="H14" s="39">
        <v>1034689</v>
      </c>
      <c r="I14" s="22" t="s">
        <v>81</v>
      </c>
      <c r="J14" s="37"/>
      <c r="K14" s="44"/>
    </row>
    <row r="15" spans="1:16">
      <c r="A15" s="38">
        <v>6</v>
      </c>
      <c r="B15" s="72" t="s">
        <v>65</v>
      </c>
      <c r="C15" s="41"/>
      <c r="D15" s="46"/>
      <c r="E15" s="41"/>
      <c r="F15" s="41"/>
      <c r="G15" s="41"/>
      <c r="H15" s="39">
        <v>66747</v>
      </c>
      <c r="I15" s="22" t="s">
        <v>81</v>
      </c>
      <c r="J15" s="37"/>
      <c r="K15" s="44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7"/>
      <c r="K16" s="27"/>
    </row>
    <row r="17" spans="1:12" ht="13.5" thickBot="1">
      <c r="A17" s="9">
        <v>7</v>
      </c>
      <c r="B17" s="11" t="s">
        <v>4</v>
      </c>
      <c r="C17" s="11"/>
      <c r="D17" s="11"/>
      <c r="E17" s="11"/>
      <c r="F17" s="11"/>
      <c r="G17" s="11"/>
      <c r="H17" s="12">
        <f>H10</f>
        <v>1660052</v>
      </c>
      <c r="I17" s="70" t="s">
        <v>59</v>
      </c>
      <c r="J17" s="36"/>
      <c r="K17" s="43"/>
    </row>
    <row r="18" spans="1:12">
      <c r="A18" s="38"/>
      <c r="B18" s="3"/>
      <c r="C18" s="3"/>
      <c r="D18" s="3"/>
      <c r="E18" s="3"/>
      <c r="F18" s="3"/>
      <c r="G18" s="3"/>
      <c r="H18" s="4"/>
      <c r="I18" s="30"/>
      <c r="J18" s="37"/>
      <c r="K18" s="44"/>
    </row>
    <row r="19" spans="1:12">
      <c r="A19" s="38">
        <f>A17+1</f>
        <v>8</v>
      </c>
      <c r="B19" s="142" t="s">
        <v>95</v>
      </c>
      <c r="C19" s="3"/>
      <c r="D19" s="3"/>
      <c r="E19" s="3"/>
      <c r="F19" s="3"/>
      <c r="G19" s="3"/>
      <c r="H19" s="47">
        <f>'CUS AC LOADS'!J24*1000</f>
        <v>1000416.6666666666</v>
      </c>
      <c r="I19" s="22" t="s">
        <v>66</v>
      </c>
      <c r="J19" s="58"/>
    </row>
    <row r="20" spans="1:12" s="6" customFormat="1">
      <c r="A20" s="8"/>
      <c r="B20" s="8"/>
      <c r="C20" s="8"/>
      <c r="D20" s="8"/>
      <c r="E20" s="8"/>
      <c r="F20" s="8"/>
      <c r="G20" s="8"/>
      <c r="H20" s="8"/>
      <c r="I20" s="24"/>
      <c r="J20" s="27"/>
      <c r="K20" s="27"/>
    </row>
    <row r="21" spans="1:12" s="6" customFormat="1">
      <c r="A21" s="9">
        <f>A19+1</f>
        <v>9</v>
      </c>
      <c r="B21" s="10" t="s">
        <v>6</v>
      </c>
      <c r="C21" s="10"/>
      <c r="D21" s="10"/>
      <c r="E21" s="10"/>
      <c r="F21" s="10"/>
      <c r="G21" s="10"/>
      <c r="H21" s="51">
        <f>ROUND(H17/H19,4)</f>
        <v>1.6594</v>
      </c>
      <c r="I21" s="23" t="s">
        <v>83</v>
      </c>
      <c r="J21" s="48"/>
      <c r="K21" s="27"/>
    </row>
    <row r="22" spans="1:12" s="6" customFormat="1">
      <c r="A22" s="8"/>
      <c r="B22" s="8"/>
      <c r="C22" s="8"/>
      <c r="D22" s="8"/>
      <c r="E22" s="8"/>
      <c r="F22" s="8"/>
      <c r="G22" s="8"/>
      <c r="H22" s="29"/>
      <c r="I22" s="24"/>
      <c r="J22" s="53"/>
      <c r="K22" s="53"/>
      <c r="L22" s="54"/>
    </row>
    <row r="23" spans="1:12" s="6" customFormat="1">
      <c r="A23" s="9">
        <f>A21+1</f>
        <v>10</v>
      </c>
      <c r="B23" s="10"/>
      <c r="C23" s="10"/>
      <c r="D23" s="10"/>
      <c r="E23" s="10"/>
      <c r="F23" s="10"/>
      <c r="G23" s="10"/>
      <c r="H23" s="51">
        <f>ROUND(H21/12,4)</f>
        <v>0.13830000000000001</v>
      </c>
      <c r="I23" s="23" t="s">
        <v>84</v>
      </c>
      <c r="J23" s="48"/>
      <c r="K23" s="53"/>
      <c r="L23" s="54"/>
    </row>
    <row r="24" spans="1:12" s="6" customFormat="1">
      <c r="A24" s="8"/>
      <c r="B24" s="8"/>
      <c r="C24" s="8"/>
      <c r="D24" s="8"/>
      <c r="E24" s="8"/>
      <c r="F24" s="8"/>
      <c r="G24" s="8"/>
      <c r="H24" s="29"/>
      <c r="I24" s="24"/>
      <c r="J24" s="27"/>
      <c r="K24" s="27"/>
    </row>
    <row r="25" spans="1:12" s="6" customFormat="1">
      <c r="A25" s="9">
        <f>A23+1</f>
        <v>11</v>
      </c>
      <c r="B25" s="10"/>
      <c r="C25" s="10"/>
      <c r="D25" s="10"/>
      <c r="E25" s="10"/>
      <c r="F25" s="50"/>
      <c r="G25" s="10"/>
      <c r="H25" s="51">
        <f>ROUND(H21/52,4)</f>
        <v>3.1899999999999998E-2</v>
      </c>
      <c r="I25" s="23" t="s">
        <v>85</v>
      </c>
      <c r="J25" s="48"/>
      <c r="K25" s="27"/>
    </row>
    <row r="26" spans="1:12" s="6" customFormat="1">
      <c r="A26" s="8"/>
      <c r="B26" s="8"/>
      <c r="C26" s="8"/>
      <c r="D26" s="8"/>
      <c r="E26" s="8"/>
      <c r="F26" s="8"/>
      <c r="G26" s="8"/>
      <c r="H26" s="29"/>
      <c r="I26" s="24"/>
      <c r="J26" s="27"/>
      <c r="K26" s="27"/>
    </row>
    <row r="27" spans="1:12" s="6" customFormat="1">
      <c r="A27" s="9">
        <f>A25+1</f>
        <v>12</v>
      </c>
      <c r="B27" s="10"/>
      <c r="C27" s="10"/>
      <c r="D27" s="10"/>
      <c r="E27" s="50"/>
      <c r="F27" s="10"/>
      <c r="G27" s="10"/>
      <c r="H27" s="51">
        <f>ROUND(H21/365,4)</f>
        <v>4.4999999999999997E-3</v>
      </c>
      <c r="I27" s="23" t="s">
        <v>86</v>
      </c>
      <c r="J27" s="48" t="s">
        <v>37</v>
      </c>
      <c r="K27" s="27"/>
    </row>
    <row r="28" spans="1:12" s="6" customFormat="1">
      <c r="A28" s="9">
        <f>A27+1</f>
        <v>13</v>
      </c>
      <c r="B28" s="10"/>
      <c r="C28" s="10"/>
      <c r="D28" s="10"/>
      <c r="E28" s="50"/>
      <c r="F28" s="10"/>
      <c r="G28" s="10"/>
      <c r="H28" s="51">
        <f>ROUND(H21/312,4)</f>
        <v>5.3E-3</v>
      </c>
      <c r="I28" s="23" t="s">
        <v>87</v>
      </c>
      <c r="J28" s="48" t="s">
        <v>36</v>
      </c>
      <c r="K28" s="27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7"/>
      <c r="K29" s="27"/>
    </row>
    <row r="30" spans="1:12" s="6" customFormat="1">
      <c r="A30" s="9">
        <f>A28+1</f>
        <v>14</v>
      </c>
      <c r="B30" s="10"/>
      <c r="C30" s="10"/>
      <c r="D30" s="10"/>
      <c r="E30" s="10"/>
      <c r="F30" s="10"/>
      <c r="G30" s="10"/>
      <c r="H30" s="52">
        <f>ROUND((H21/8760),5)</f>
        <v>1.9000000000000001E-4</v>
      </c>
      <c r="I30" s="23" t="s">
        <v>88</v>
      </c>
      <c r="J30" s="48"/>
      <c r="K30" s="27"/>
    </row>
    <row r="31" spans="1:12" s="6" customFormat="1">
      <c r="A31" s="9">
        <f>A30+1</f>
        <v>15</v>
      </c>
      <c r="B31" s="10"/>
      <c r="C31" s="10"/>
      <c r="D31" s="10"/>
      <c r="E31" s="10"/>
      <c r="F31" s="10"/>
      <c r="G31" s="10"/>
      <c r="H31" s="52">
        <f>ROUND((H21/4992),5)</f>
        <v>3.3E-4</v>
      </c>
      <c r="I31" s="23" t="s">
        <v>89</v>
      </c>
      <c r="J31" s="48" t="s">
        <v>38</v>
      </c>
      <c r="K31" s="27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7"/>
      <c r="K32" s="27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7"/>
      <c r="K33" s="27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6"/>
      <c r="K34" s="27"/>
    </row>
  </sheetData>
  <pageMargins left="0.7" right="0.7" top="0.75" bottom="0.75" header="0.3" footer="0.3"/>
  <pageSetup scale="69" orientation="portrait" r:id="rId1"/>
  <headerFooter>
    <oddHeader>&amp;R&amp;"Arial,Bold"Black Hills Power, Inc.
September 30, 2015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P34"/>
  <sheetViews>
    <sheetView topLeftCell="A7" zoomScaleNormal="100" workbookViewId="0">
      <selection activeCell="H32" sqref="H32"/>
    </sheetView>
  </sheetViews>
  <sheetFormatPr defaultColWidth="9.140625" defaultRowHeight="12.75"/>
  <cols>
    <col min="1" max="1" width="7.7109375" style="6" customWidth="1"/>
    <col min="2" max="5" width="9.140625" style="6"/>
    <col min="6" max="6" width="11.140625" style="6" customWidth="1"/>
    <col min="7" max="7" width="11.28515625" style="6" customWidth="1"/>
    <col min="8" max="8" width="11.140625" style="6" bestFit="1" customWidth="1"/>
    <col min="9" max="9" width="27.85546875" style="49" bestFit="1" customWidth="1"/>
    <col min="10" max="10" width="12.7109375" style="5" bestFit="1" customWidth="1"/>
    <col min="11" max="11" width="11.7109375" style="5" customWidth="1"/>
    <col min="12" max="12" width="10.28515625" style="5" bestFit="1" customWidth="1"/>
    <col min="13" max="16384" width="9.140625" style="5"/>
  </cols>
  <sheetData>
    <row r="1" spans="1:16">
      <c r="A1" s="1" t="s">
        <v>1</v>
      </c>
      <c r="B1" s="3"/>
      <c r="C1" s="3"/>
      <c r="D1" s="3"/>
      <c r="E1" s="3"/>
      <c r="F1" s="3"/>
      <c r="G1" s="3"/>
      <c r="H1" s="4"/>
      <c r="I1" s="30"/>
      <c r="J1" s="3"/>
      <c r="K1" s="3"/>
    </row>
    <row r="2" spans="1:16">
      <c r="A2" s="31" t="s">
        <v>2</v>
      </c>
      <c r="B2" s="32"/>
      <c r="C2" s="32"/>
      <c r="D2" s="32"/>
      <c r="E2" s="32"/>
      <c r="F2" s="32"/>
      <c r="G2" s="32"/>
      <c r="H2" s="33"/>
      <c r="J2" s="7"/>
      <c r="K2" s="2"/>
    </row>
    <row r="3" spans="1:16">
      <c r="A3" s="31" t="s">
        <v>3</v>
      </c>
      <c r="B3" s="32"/>
      <c r="C3" s="32"/>
      <c r="D3" s="32"/>
      <c r="E3" s="32"/>
      <c r="F3" s="32"/>
      <c r="G3" s="32"/>
      <c r="H3" s="33"/>
      <c r="I3" s="30"/>
      <c r="J3" s="90"/>
      <c r="K3" s="34"/>
      <c r="L3" s="7"/>
      <c r="M3" s="7"/>
      <c r="N3" s="7"/>
      <c r="O3" s="35"/>
    </row>
    <row r="4" spans="1:16">
      <c r="A4" s="31"/>
      <c r="B4" s="32"/>
      <c r="C4" s="32"/>
      <c r="D4" s="32"/>
      <c r="E4" s="32"/>
      <c r="F4" s="32"/>
      <c r="G4" s="32"/>
      <c r="H4" s="33"/>
      <c r="I4" s="30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8"/>
      <c r="I6" s="24"/>
      <c r="J6" s="27"/>
      <c r="K6" s="27"/>
    </row>
    <row r="7" spans="1:16" s="6" customFormat="1">
      <c r="A7" s="8"/>
      <c r="B7" s="8"/>
      <c r="C7" s="8"/>
      <c r="D7" s="8"/>
      <c r="E7" s="8"/>
      <c r="F7" s="8"/>
      <c r="G7" s="8"/>
      <c r="H7" s="8"/>
      <c r="I7" s="24"/>
      <c r="J7" s="27"/>
      <c r="K7" s="27"/>
    </row>
    <row r="8" spans="1:16" s="6" customFormat="1">
      <c r="A8" s="68" t="s">
        <v>32</v>
      </c>
      <c r="B8" s="8"/>
      <c r="C8" s="8"/>
      <c r="D8" s="8"/>
      <c r="E8" s="8"/>
      <c r="F8" s="8"/>
      <c r="G8" s="8"/>
      <c r="H8" s="8"/>
      <c r="I8" s="24"/>
      <c r="J8" s="27"/>
      <c r="K8" s="27"/>
    </row>
    <row r="9" spans="1:16">
      <c r="A9" s="69" t="s">
        <v>33</v>
      </c>
      <c r="B9" s="45"/>
      <c r="C9" s="41"/>
      <c r="D9" s="46"/>
      <c r="E9" s="41"/>
      <c r="F9" s="3"/>
      <c r="G9" s="3"/>
      <c r="H9" s="4"/>
      <c r="I9" s="42"/>
      <c r="J9" s="37"/>
      <c r="K9" s="44"/>
    </row>
    <row r="10" spans="1:16">
      <c r="A10" s="38">
        <v>1</v>
      </c>
      <c r="B10" s="72" t="s">
        <v>62</v>
      </c>
      <c r="C10" s="41"/>
      <c r="D10" s="46"/>
      <c r="E10" s="41"/>
      <c r="F10" s="3"/>
      <c r="G10" s="3"/>
      <c r="H10" s="4">
        <v>1660052</v>
      </c>
      <c r="I10" s="22" t="s">
        <v>53</v>
      </c>
      <c r="J10" s="37"/>
      <c r="K10" s="44"/>
    </row>
    <row r="11" spans="1:16">
      <c r="A11" s="40">
        <v>2</v>
      </c>
      <c r="B11" s="72" t="s">
        <v>52</v>
      </c>
      <c r="C11" s="41"/>
      <c r="D11" s="46"/>
      <c r="E11" s="41"/>
      <c r="F11" s="41"/>
      <c r="G11" s="41"/>
      <c r="H11" s="39">
        <v>296353</v>
      </c>
      <c r="I11" s="22" t="s">
        <v>90</v>
      </c>
      <c r="J11" s="37"/>
      <c r="K11" s="44"/>
    </row>
    <row r="12" spans="1:16">
      <c r="A12" s="40">
        <v>3</v>
      </c>
      <c r="B12" s="72" t="s">
        <v>55</v>
      </c>
      <c r="C12" s="41"/>
      <c r="D12" s="46"/>
      <c r="E12" s="41"/>
      <c r="F12" s="41"/>
      <c r="G12" s="41"/>
      <c r="H12" s="39">
        <v>601062</v>
      </c>
      <c r="I12" s="22" t="s">
        <v>57</v>
      </c>
      <c r="J12" s="37"/>
      <c r="K12" s="44"/>
    </row>
    <row r="13" spans="1:16">
      <c r="A13" s="40">
        <v>4</v>
      </c>
      <c r="B13" s="72" t="s">
        <v>54</v>
      </c>
      <c r="C13" s="41"/>
      <c r="D13" s="46"/>
      <c r="E13" s="41"/>
      <c r="F13" s="41"/>
      <c r="G13" s="41"/>
      <c r="H13" s="39">
        <v>260384</v>
      </c>
      <c r="I13" s="22" t="s">
        <v>56</v>
      </c>
      <c r="J13" s="37"/>
      <c r="K13" s="44"/>
    </row>
    <row r="14" spans="1:16">
      <c r="A14" s="40">
        <v>5</v>
      </c>
      <c r="B14" s="72" t="s">
        <v>64</v>
      </c>
      <c r="C14" s="41"/>
      <c r="D14" s="46"/>
      <c r="E14" s="41"/>
      <c r="F14" s="41"/>
      <c r="G14" s="41"/>
      <c r="H14" s="39">
        <v>1034689</v>
      </c>
      <c r="I14" s="22" t="s">
        <v>81</v>
      </c>
      <c r="J14" s="37"/>
      <c r="K14" s="44"/>
    </row>
    <row r="15" spans="1:16">
      <c r="A15" s="40">
        <v>6</v>
      </c>
      <c r="B15" s="72" t="s">
        <v>65</v>
      </c>
      <c r="C15" s="41"/>
      <c r="D15" s="46"/>
      <c r="E15" s="41"/>
      <c r="F15" s="41"/>
      <c r="G15" s="41"/>
      <c r="H15" s="39">
        <v>66747</v>
      </c>
      <c r="I15" s="22" t="s">
        <v>81</v>
      </c>
      <c r="J15" s="37"/>
      <c r="K15" s="44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7"/>
      <c r="K16" s="27"/>
    </row>
    <row r="17" spans="1:12" ht="13.5" thickBot="1">
      <c r="A17" s="9">
        <f>A15+1</f>
        <v>7</v>
      </c>
      <c r="B17" s="11" t="s">
        <v>4</v>
      </c>
      <c r="C17" s="11"/>
      <c r="D17" s="11"/>
      <c r="E17" s="11"/>
      <c r="F17" s="11"/>
      <c r="G17" s="11"/>
      <c r="H17" s="12">
        <f>H11</f>
        <v>296353</v>
      </c>
      <c r="I17" s="70" t="s">
        <v>58</v>
      </c>
      <c r="J17" s="36"/>
      <c r="K17" s="43"/>
    </row>
    <row r="18" spans="1:12">
      <c r="A18" s="38"/>
      <c r="B18" s="3"/>
      <c r="C18" s="3"/>
      <c r="D18" s="3"/>
      <c r="E18" s="3"/>
      <c r="F18" s="3"/>
      <c r="G18" s="3"/>
      <c r="H18" s="4"/>
      <c r="I18" s="30"/>
      <c r="J18" s="37"/>
      <c r="K18" s="44"/>
    </row>
    <row r="19" spans="1:12">
      <c r="A19" s="38">
        <f>A17+1</f>
        <v>8</v>
      </c>
      <c r="B19" s="3" t="str">
        <f>'Sch. 2 - BHP'!B19</f>
        <v>Common Use AC Facility Transmission Load (2022 Projected Load)</v>
      </c>
      <c r="C19" s="3"/>
      <c r="D19" s="3"/>
      <c r="E19" s="3"/>
      <c r="F19" s="3"/>
      <c r="G19" s="3"/>
      <c r="H19" s="47">
        <f>'CUS AC LOADS'!J24*1000</f>
        <v>1000416.6666666666</v>
      </c>
      <c r="I19" s="22" t="s">
        <v>66</v>
      </c>
      <c r="J19" s="58"/>
    </row>
    <row r="20" spans="1:12" s="6" customFormat="1">
      <c r="A20" s="8"/>
      <c r="B20" s="8"/>
      <c r="C20" s="8"/>
      <c r="D20" s="8"/>
      <c r="E20" s="8"/>
      <c r="F20" s="8"/>
      <c r="G20" s="8"/>
      <c r="H20" s="8"/>
      <c r="I20" s="24"/>
      <c r="J20" s="27"/>
      <c r="K20" s="27"/>
    </row>
    <row r="21" spans="1:12" s="6" customFormat="1">
      <c r="A21" s="9">
        <f>A19+1</f>
        <v>9</v>
      </c>
      <c r="B21" s="10" t="s">
        <v>6</v>
      </c>
      <c r="C21" s="10"/>
      <c r="D21" s="10"/>
      <c r="E21" s="10"/>
      <c r="F21" s="10"/>
      <c r="G21" s="10"/>
      <c r="H21" s="51">
        <f>ROUND(H17/H19,4)</f>
        <v>0.29620000000000002</v>
      </c>
      <c r="I21" s="23" t="s">
        <v>83</v>
      </c>
      <c r="J21" s="48"/>
      <c r="K21" s="27"/>
      <c r="L21" s="77"/>
    </row>
    <row r="22" spans="1:12" s="6" customFormat="1">
      <c r="A22" s="8"/>
      <c r="B22" s="8"/>
      <c r="C22" s="8"/>
      <c r="D22" s="8"/>
      <c r="E22" s="8"/>
      <c r="F22" s="8"/>
      <c r="G22" s="8"/>
      <c r="H22" s="29"/>
      <c r="I22" s="24"/>
      <c r="J22" s="53"/>
      <c r="K22" s="53"/>
      <c r="L22" s="76"/>
    </row>
    <row r="23" spans="1:12" s="6" customFormat="1">
      <c r="A23" s="9">
        <f>A21+1</f>
        <v>10</v>
      </c>
      <c r="B23" s="10"/>
      <c r="C23" s="10"/>
      <c r="D23" s="10"/>
      <c r="E23" s="10"/>
      <c r="F23" s="10"/>
      <c r="G23" s="10"/>
      <c r="H23" s="51">
        <f>ROUND(H21/12,4)</f>
        <v>2.47E-2</v>
      </c>
      <c r="I23" s="23" t="s">
        <v>84</v>
      </c>
      <c r="J23" s="48"/>
      <c r="K23" s="53"/>
      <c r="L23" s="54"/>
    </row>
    <row r="24" spans="1:12" s="6" customFormat="1">
      <c r="A24" s="8"/>
      <c r="B24" s="8"/>
      <c r="C24" s="8"/>
      <c r="D24" s="8"/>
      <c r="E24" s="8"/>
      <c r="F24" s="8"/>
      <c r="G24" s="8"/>
      <c r="H24" s="83"/>
      <c r="I24" s="24"/>
      <c r="J24" s="27"/>
      <c r="K24" s="27"/>
    </row>
    <row r="25" spans="1:12" s="6" customFormat="1">
      <c r="A25" s="9">
        <f>A23+1</f>
        <v>11</v>
      </c>
      <c r="B25" s="10"/>
      <c r="C25" s="10"/>
      <c r="D25" s="10"/>
      <c r="E25" s="10"/>
      <c r="F25" s="50"/>
      <c r="G25" s="10"/>
      <c r="H25" s="51">
        <f>ROUND(H21/52,4)</f>
        <v>5.7000000000000002E-3</v>
      </c>
      <c r="I25" s="23" t="s">
        <v>85</v>
      </c>
      <c r="J25" s="48"/>
      <c r="K25" s="27"/>
    </row>
    <row r="26" spans="1:12" s="6" customFormat="1">
      <c r="A26" s="8"/>
      <c r="B26" s="8"/>
      <c r="C26" s="8"/>
      <c r="D26" s="8"/>
      <c r="E26" s="8"/>
      <c r="F26" s="8"/>
      <c r="G26" s="8"/>
      <c r="H26" s="83"/>
      <c r="I26" s="24"/>
      <c r="J26" s="27"/>
      <c r="K26" s="27"/>
    </row>
    <row r="27" spans="1:12" s="6" customFormat="1">
      <c r="A27" s="9">
        <f>A25+1</f>
        <v>12</v>
      </c>
      <c r="B27" s="10"/>
      <c r="C27" s="10"/>
      <c r="D27" s="10"/>
      <c r="E27" s="50"/>
      <c r="F27" s="10"/>
      <c r="G27" s="10"/>
      <c r="H27" s="51">
        <f>ROUND(H21/365,4)</f>
        <v>8.0000000000000004E-4</v>
      </c>
      <c r="I27" s="23" t="s">
        <v>86</v>
      </c>
      <c r="J27" s="48" t="s">
        <v>37</v>
      </c>
      <c r="K27" s="27"/>
    </row>
    <row r="28" spans="1:12" s="6" customFormat="1">
      <c r="A28" s="9">
        <f>A27+1</f>
        <v>13</v>
      </c>
      <c r="B28" s="10"/>
      <c r="C28" s="10"/>
      <c r="D28" s="10"/>
      <c r="E28" s="50"/>
      <c r="F28" s="10"/>
      <c r="G28" s="10"/>
      <c r="H28" s="51">
        <f>ROUND(H21/312,4)</f>
        <v>8.9999999999999998E-4</v>
      </c>
      <c r="I28" s="23" t="s">
        <v>87</v>
      </c>
      <c r="J28" s="48" t="s">
        <v>36</v>
      </c>
      <c r="K28" s="27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7"/>
      <c r="K29" s="27"/>
    </row>
    <row r="30" spans="1:12" s="6" customFormat="1">
      <c r="A30" s="9">
        <f>A28+1</f>
        <v>14</v>
      </c>
      <c r="B30" s="10"/>
      <c r="C30" s="10"/>
      <c r="D30" s="10"/>
      <c r="E30" s="10"/>
      <c r="F30" s="10"/>
      <c r="G30" s="10"/>
      <c r="H30" s="52">
        <f>ROUND((H21/8760),5)</f>
        <v>3.0000000000000001E-5</v>
      </c>
      <c r="I30" s="23" t="s">
        <v>88</v>
      </c>
      <c r="J30" s="48"/>
      <c r="K30" s="27"/>
    </row>
    <row r="31" spans="1:12" s="6" customFormat="1">
      <c r="A31" s="9">
        <f>A30+1</f>
        <v>15</v>
      </c>
      <c r="B31" s="10"/>
      <c r="C31" s="10"/>
      <c r="D31" s="10"/>
      <c r="E31" s="10"/>
      <c r="F31" s="10"/>
      <c r="G31" s="10"/>
      <c r="H31" s="52">
        <f>ROUND((H21/4992),5)</f>
        <v>6.0000000000000002E-5</v>
      </c>
      <c r="I31" s="23" t="s">
        <v>89</v>
      </c>
      <c r="J31" s="48" t="s">
        <v>38</v>
      </c>
      <c r="K31" s="27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7"/>
      <c r="K32" s="27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7"/>
      <c r="K33" s="27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6"/>
      <c r="K34" s="27"/>
    </row>
  </sheetData>
  <pageMargins left="0.7" right="0.7" top="0.75" bottom="0.75" header="0.3" footer="0.3"/>
  <pageSetup scale="70" orientation="portrait" r:id="rId1"/>
  <headerFooter>
    <oddHeader>&amp;R&amp;"Arial,Bold"Black Hills Power, Inc.
September 30, 2015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P34"/>
  <sheetViews>
    <sheetView topLeftCell="A7" zoomScaleNormal="100" workbookViewId="0">
      <selection activeCell="H32" sqref="H32"/>
    </sheetView>
  </sheetViews>
  <sheetFormatPr defaultColWidth="9.140625" defaultRowHeight="12.75"/>
  <cols>
    <col min="1" max="1" width="7.7109375" style="6" customWidth="1"/>
    <col min="2" max="6" width="9.140625" style="6"/>
    <col min="7" max="7" width="12.42578125" style="6" customWidth="1"/>
    <col min="8" max="8" width="11.140625" style="6" bestFit="1" customWidth="1"/>
    <col min="9" max="9" width="27.85546875" style="49" bestFit="1" customWidth="1"/>
    <col min="10" max="10" width="12.7109375" style="5" bestFit="1" customWidth="1"/>
    <col min="11" max="11" width="11.7109375" style="5" customWidth="1"/>
    <col min="12" max="12" width="10.28515625" style="5" bestFit="1" customWidth="1"/>
    <col min="13" max="16384" width="9.140625" style="5"/>
  </cols>
  <sheetData>
    <row r="1" spans="1:16">
      <c r="A1" s="1" t="s">
        <v>1</v>
      </c>
      <c r="B1" s="3"/>
      <c r="C1" s="3"/>
      <c r="D1" s="3"/>
      <c r="E1" s="3"/>
      <c r="F1" s="3"/>
      <c r="G1" s="3"/>
      <c r="H1" s="4"/>
      <c r="I1" s="30"/>
      <c r="J1" s="3"/>
      <c r="K1" s="3"/>
    </row>
    <row r="2" spans="1:16">
      <c r="A2" s="31" t="s">
        <v>2</v>
      </c>
      <c r="B2" s="32"/>
      <c r="C2" s="32"/>
      <c r="D2" s="32"/>
      <c r="E2" s="32"/>
      <c r="F2" s="32"/>
      <c r="G2" s="32"/>
      <c r="H2" s="33"/>
      <c r="J2" s="7"/>
      <c r="K2" s="2"/>
    </row>
    <row r="3" spans="1:16">
      <c r="A3" s="31" t="s">
        <v>3</v>
      </c>
      <c r="B3" s="32"/>
      <c r="C3" s="32"/>
      <c r="D3" s="32"/>
      <c r="E3" s="32"/>
      <c r="F3" s="32"/>
      <c r="G3" s="32"/>
      <c r="H3" s="33"/>
      <c r="I3" s="30"/>
      <c r="J3" s="90"/>
      <c r="K3" s="34"/>
      <c r="L3" s="7"/>
      <c r="M3" s="7"/>
      <c r="N3" s="7"/>
      <c r="O3" s="35"/>
    </row>
    <row r="4" spans="1:16">
      <c r="A4" s="31"/>
      <c r="B4" s="32"/>
      <c r="C4" s="32"/>
      <c r="D4" s="32"/>
      <c r="E4" s="32"/>
      <c r="F4" s="32"/>
      <c r="G4" s="32"/>
      <c r="H4" s="33"/>
      <c r="I4" s="30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8"/>
      <c r="I6" s="24"/>
      <c r="J6" s="27"/>
      <c r="K6" s="27"/>
    </row>
    <row r="7" spans="1:16" s="6" customFormat="1">
      <c r="A7" s="8"/>
      <c r="B7" s="8"/>
      <c r="C7" s="8"/>
      <c r="D7" s="8"/>
      <c r="E7" s="8"/>
      <c r="F7" s="8"/>
      <c r="G7" s="8"/>
      <c r="H7" s="8"/>
      <c r="I7" s="24"/>
      <c r="J7" s="27"/>
      <c r="K7" s="27"/>
    </row>
    <row r="8" spans="1:16" s="6" customFormat="1">
      <c r="A8" s="68" t="s">
        <v>32</v>
      </c>
      <c r="B8" s="8"/>
      <c r="C8" s="8"/>
      <c r="D8" s="8"/>
      <c r="E8" s="8"/>
      <c r="F8" s="8"/>
      <c r="G8" s="8"/>
      <c r="H8" s="8"/>
      <c r="I8" s="24"/>
      <c r="J8" s="27"/>
      <c r="K8" s="27"/>
    </row>
    <row r="9" spans="1:16">
      <c r="A9" s="69" t="s">
        <v>33</v>
      </c>
      <c r="B9" s="45"/>
      <c r="C9" s="41"/>
      <c r="D9" s="46"/>
      <c r="E9" s="41"/>
      <c r="F9" s="3"/>
      <c r="G9" s="3"/>
      <c r="H9" s="4"/>
      <c r="I9" s="42"/>
      <c r="J9" s="37"/>
      <c r="K9" s="44"/>
    </row>
    <row r="10" spans="1:16">
      <c r="A10" s="40">
        <v>1</v>
      </c>
      <c r="B10" s="72" t="s">
        <v>62</v>
      </c>
      <c r="C10" s="41"/>
      <c r="D10" s="46"/>
      <c r="E10" s="41"/>
      <c r="F10" s="41"/>
      <c r="G10" s="41"/>
      <c r="H10" s="39">
        <v>1660052</v>
      </c>
      <c r="I10" s="22" t="s">
        <v>53</v>
      </c>
      <c r="J10" s="37"/>
      <c r="K10" s="44"/>
    </row>
    <row r="11" spans="1:16">
      <c r="A11" s="40">
        <v>2</v>
      </c>
      <c r="B11" s="72" t="s">
        <v>52</v>
      </c>
      <c r="C11" s="41"/>
      <c r="D11" s="46"/>
      <c r="E11" s="41"/>
      <c r="F11" s="41"/>
      <c r="G11" s="41"/>
      <c r="H11" s="39">
        <v>296353</v>
      </c>
      <c r="I11" s="22" t="s">
        <v>90</v>
      </c>
      <c r="J11" s="37"/>
      <c r="K11" s="44"/>
    </row>
    <row r="12" spans="1:16">
      <c r="A12" s="40">
        <v>3</v>
      </c>
      <c r="B12" s="72" t="s">
        <v>55</v>
      </c>
      <c r="C12" s="41"/>
      <c r="D12" s="46"/>
      <c r="E12" s="41"/>
      <c r="F12" s="41"/>
      <c r="G12" s="41"/>
      <c r="H12" s="39">
        <v>601062</v>
      </c>
      <c r="I12" s="22" t="s">
        <v>57</v>
      </c>
      <c r="J12" s="37"/>
      <c r="K12" s="44"/>
    </row>
    <row r="13" spans="1:16">
      <c r="A13" s="40">
        <v>4</v>
      </c>
      <c r="B13" s="72" t="s">
        <v>54</v>
      </c>
      <c r="C13" s="41"/>
      <c r="D13" s="46"/>
      <c r="E13" s="41"/>
      <c r="F13" s="41"/>
      <c r="G13" s="41"/>
      <c r="H13" s="39">
        <v>260384</v>
      </c>
      <c r="I13" s="22" t="s">
        <v>56</v>
      </c>
      <c r="J13" s="37"/>
      <c r="K13" s="44"/>
    </row>
    <row r="14" spans="1:16">
      <c r="A14" s="40">
        <v>5</v>
      </c>
      <c r="B14" s="72" t="s">
        <v>64</v>
      </c>
      <c r="C14" s="41"/>
      <c r="D14" s="46"/>
      <c r="E14" s="41"/>
      <c r="F14" s="41"/>
      <c r="G14" s="41"/>
      <c r="H14" s="39">
        <v>1034689</v>
      </c>
      <c r="I14" s="22" t="s">
        <v>81</v>
      </c>
      <c r="J14" s="37"/>
      <c r="K14" s="44"/>
    </row>
    <row r="15" spans="1:16">
      <c r="A15" s="40">
        <v>6</v>
      </c>
      <c r="B15" s="72" t="s">
        <v>65</v>
      </c>
      <c r="C15" s="41"/>
      <c r="D15" s="46"/>
      <c r="E15" s="41"/>
      <c r="F15" s="41"/>
      <c r="G15" s="41"/>
      <c r="H15" s="39">
        <v>66747</v>
      </c>
      <c r="I15" s="22" t="s">
        <v>81</v>
      </c>
      <c r="J15" s="37"/>
      <c r="K15" s="44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7"/>
      <c r="K16" s="27"/>
    </row>
    <row r="17" spans="1:12" ht="13.5" thickBot="1">
      <c r="A17" s="9">
        <v>7</v>
      </c>
      <c r="B17" s="11" t="s">
        <v>4</v>
      </c>
      <c r="C17" s="11"/>
      <c r="D17" s="11"/>
      <c r="E17" s="11"/>
      <c r="F17" s="11"/>
      <c r="G17" s="11"/>
      <c r="H17" s="12">
        <f>H12</f>
        <v>601062</v>
      </c>
      <c r="I17" s="70" t="s">
        <v>60</v>
      </c>
      <c r="J17" s="36"/>
      <c r="K17" s="43"/>
    </row>
    <row r="18" spans="1:12">
      <c r="A18" s="38"/>
      <c r="B18" s="3"/>
      <c r="C18" s="3"/>
      <c r="D18" s="3"/>
      <c r="E18" s="3"/>
      <c r="F18" s="3"/>
      <c r="G18" s="3"/>
      <c r="H18" s="4"/>
      <c r="I18" s="30"/>
      <c r="J18" s="37"/>
      <c r="K18" s="44"/>
    </row>
    <row r="19" spans="1:12">
      <c r="A19" s="38">
        <v>8</v>
      </c>
      <c r="B19" s="3" t="str">
        <f>'Sch. 2 - BHP'!B19</f>
        <v>Common Use AC Facility Transmission Load (2022 Projected Load)</v>
      </c>
      <c r="C19" s="3"/>
      <c r="D19" s="3"/>
      <c r="E19" s="3"/>
      <c r="F19" s="3"/>
      <c r="G19" s="3"/>
      <c r="H19" s="47">
        <f>'CUS AC LOADS'!J24*1000</f>
        <v>1000416.6666666666</v>
      </c>
      <c r="I19" s="22" t="s">
        <v>66</v>
      </c>
      <c r="J19" s="58"/>
    </row>
    <row r="20" spans="1:12" s="6" customFormat="1">
      <c r="A20" s="8"/>
      <c r="B20" s="8"/>
      <c r="C20" s="8"/>
      <c r="D20" s="8"/>
      <c r="E20" s="8"/>
      <c r="F20" s="8"/>
      <c r="G20" s="8"/>
      <c r="H20" s="8"/>
      <c r="I20" s="24"/>
      <c r="J20" s="27"/>
      <c r="K20" s="27"/>
    </row>
    <row r="21" spans="1:12" s="6" customFormat="1">
      <c r="A21" s="9">
        <v>9</v>
      </c>
      <c r="B21" s="10" t="s">
        <v>6</v>
      </c>
      <c r="C21" s="10"/>
      <c r="D21" s="10"/>
      <c r="E21" s="10"/>
      <c r="F21" s="10"/>
      <c r="G21" s="10"/>
      <c r="H21" s="51">
        <f>ROUND(H17/H19,4)</f>
        <v>0.6008</v>
      </c>
      <c r="I21" s="23" t="s">
        <v>83</v>
      </c>
      <c r="J21" s="48"/>
      <c r="K21" s="27"/>
    </row>
    <row r="22" spans="1:12" s="6" customFormat="1">
      <c r="A22" s="8"/>
      <c r="B22" s="8"/>
      <c r="C22" s="8"/>
      <c r="D22" s="8"/>
      <c r="E22" s="8"/>
      <c r="F22" s="8"/>
      <c r="G22" s="8"/>
      <c r="H22" s="29"/>
      <c r="I22" s="24"/>
      <c r="J22" s="53"/>
      <c r="K22" s="53"/>
      <c r="L22" s="54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51">
        <f>ROUND(H21/12,4)</f>
        <v>5.0099999999999999E-2</v>
      </c>
      <c r="I23" s="23" t="s">
        <v>84</v>
      </c>
      <c r="J23" s="48"/>
      <c r="K23" s="53"/>
      <c r="L23" s="54"/>
    </row>
    <row r="24" spans="1:12" s="6" customFormat="1">
      <c r="A24" s="8"/>
      <c r="B24" s="8"/>
      <c r="C24" s="8"/>
      <c r="D24" s="8"/>
      <c r="E24" s="8"/>
      <c r="F24" s="8"/>
      <c r="G24" s="8"/>
      <c r="H24" s="29"/>
      <c r="I24" s="24"/>
      <c r="J24" s="27"/>
      <c r="K24" s="27"/>
    </row>
    <row r="25" spans="1:12" s="6" customFormat="1">
      <c r="A25" s="9">
        <v>11</v>
      </c>
      <c r="B25" s="10"/>
      <c r="C25" s="10"/>
      <c r="D25" s="10"/>
      <c r="E25" s="10"/>
      <c r="F25" s="50"/>
      <c r="G25" s="10"/>
      <c r="H25" s="51">
        <f>ROUND(H21/52,4)</f>
        <v>1.1599999999999999E-2</v>
      </c>
      <c r="I25" s="23" t="s">
        <v>85</v>
      </c>
      <c r="J25" s="48"/>
      <c r="K25" s="27"/>
    </row>
    <row r="26" spans="1:12" s="6" customFormat="1">
      <c r="A26" s="8"/>
      <c r="B26" s="8"/>
      <c r="C26" s="8"/>
      <c r="D26" s="8"/>
      <c r="E26" s="8"/>
      <c r="F26" s="8"/>
      <c r="G26" s="8"/>
      <c r="H26" s="29"/>
      <c r="I26" s="24"/>
      <c r="J26" s="27"/>
      <c r="K26" s="27"/>
    </row>
    <row r="27" spans="1:12" s="6" customFormat="1">
      <c r="A27" s="9">
        <v>12</v>
      </c>
      <c r="B27" s="10"/>
      <c r="C27" s="10"/>
      <c r="D27" s="10"/>
      <c r="E27" s="50"/>
      <c r="F27" s="10"/>
      <c r="G27" s="10"/>
      <c r="H27" s="51">
        <f>ROUND(H21/365,4)</f>
        <v>1.6000000000000001E-3</v>
      </c>
      <c r="I27" s="23" t="s">
        <v>86</v>
      </c>
      <c r="J27" s="48" t="s">
        <v>37</v>
      </c>
      <c r="K27" s="27"/>
    </row>
    <row r="28" spans="1:12" s="6" customFormat="1">
      <c r="A28" s="9">
        <v>13</v>
      </c>
      <c r="B28" s="10"/>
      <c r="C28" s="10"/>
      <c r="D28" s="10"/>
      <c r="E28" s="50"/>
      <c r="F28" s="10"/>
      <c r="G28" s="10"/>
      <c r="H28" s="51">
        <f>ROUND(H21/312,4)</f>
        <v>1.9E-3</v>
      </c>
      <c r="I28" s="23" t="s">
        <v>87</v>
      </c>
      <c r="J28" s="48" t="s">
        <v>36</v>
      </c>
      <c r="K28" s="27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7"/>
      <c r="K29" s="27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52">
        <f>ROUND((H21/8760),5)</f>
        <v>6.9999999999999994E-5</v>
      </c>
      <c r="I30" s="23" t="s">
        <v>88</v>
      </c>
      <c r="J30" s="48"/>
      <c r="K30" s="27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52">
        <f>ROUND((H21/4992),5)</f>
        <v>1.2E-4</v>
      </c>
      <c r="I31" s="23" t="s">
        <v>89</v>
      </c>
      <c r="J31" s="48" t="s">
        <v>38</v>
      </c>
      <c r="K31" s="27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7"/>
      <c r="K32" s="27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7"/>
      <c r="K33" s="27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6"/>
      <c r="K34" s="27"/>
    </row>
  </sheetData>
  <pageMargins left="0.7" right="0.7" top="0.75" bottom="0.75" header="0.3" footer="0.3"/>
  <pageSetup scale="71" orientation="portrait" r:id="rId1"/>
  <headerFooter>
    <oddHeader>&amp;R&amp;"Arial,Bold"Black Hills Power, Inc.
September 30, 2015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P34"/>
  <sheetViews>
    <sheetView topLeftCell="A16" zoomScaleNormal="100" workbookViewId="0">
      <selection activeCell="H33" sqref="H33"/>
    </sheetView>
  </sheetViews>
  <sheetFormatPr defaultColWidth="9.140625" defaultRowHeight="12.75"/>
  <cols>
    <col min="1" max="1" width="7.7109375" style="6" customWidth="1"/>
    <col min="2" max="5" width="9.140625" style="6"/>
    <col min="6" max="6" width="10.140625" style="6" customWidth="1"/>
    <col min="7" max="7" width="11.5703125" style="6" customWidth="1"/>
    <col min="8" max="8" width="11.140625" style="6" bestFit="1" customWidth="1"/>
    <col min="9" max="9" width="27.85546875" style="49" bestFit="1" customWidth="1"/>
    <col min="10" max="10" width="12.7109375" style="5" bestFit="1" customWidth="1"/>
    <col min="11" max="11" width="11.7109375" style="5" customWidth="1"/>
    <col min="12" max="12" width="10.28515625" style="5" bestFit="1" customWidth="1"/>
    <col min="13" max="16384" width="9.140625" style="5"/>
  </cols>
  <sheetData>
    <row r="1" spans="1:16">
      <c r="A1" s="1" t="s">
        <v>1</v>
      </c>
      <c r="B1" s="3"/>
      <c r="C1" s="3"/>
      <c r="D1" s="3"/>
      <c r="E1" s="3"/>
      <c r="F1" s="3"/>
      <c r="G1" s="3"/>
      <c r="H1" s="4"/>
      <c r="I1" s="30"/>
      <c r="J1" s="3"/>
      <c r="K1" s="3"/>
    </row>
    <row r="2" spans="1:16">
      <c r="A2" s="31" t="s">
        <v>2</v>
      </c>
      <c r="B2" s="32"/>
      <c r="C2" s="32"/>
      <c r="D2" s="32"/>
      <c r="E2" s="32"/>
      <c r="F2" s="32"/>
      <c r="G2" s="32"/>
      <c r="H2" s="33"/>
      <c r="J2" s="7"/>
      <c r="K2" s="2"/>
    </row>
    <row r="3" spans="1:16">
      <c r="A3" s="31" t="s">
        <v>3</v>
      </c>
      <c r="B3" s="32"/>
      <c r="C3" s="32"/>
      <c r="D3" s="32"/>
      <c r="E3" s="32"/>
      <c r="F3" s="32"/>
      <c r="G3" s="32"/>
      <c r="H3" s="33"/>
      <c r="I3" s="30"/>
      <c r="J3" s="90"/>
      <c r="K3" s="34"/>
      <c r="L3" s="7"/>
      <c r="M3" s="7"/>
      <c r="N3" s="7"/>
      <c r="O3" s="35"/>
    </row>
    <row r="4" spans="1:16">
      <c r="A4" s="31"/>
      <c r="B4" s="32"/>
      <c r="C4" s="32"/>
      <c r="D4" s="32"/>
      <c r="E4" s="32"/>
      <c r="F4" s="32"/>
      <c r="G4" s="32"/>
      <c r="H4" s="33"/>
      <c r="I4" s="30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8"/>
      <c r="I6" s="24"/>
      <c r="J6" s="27"/>
      <c r="K6" s="27"/>
    </row>
    <row r="7" spans="1:16" s="6" customFormat="1">
      <c r="A7" s="8"/>
      <c r="B7" s="8"/>
      <c r="C7" s="8"/>
      <c r="D7" s="8"/>
      <c r="E7" s="8"/>
      <c r="F7" s="8"/>
      <c r="G7" s="8"/>
      <c r="H7" s="8"/>
      <c r="I7" s="24"/>
      <c r="J7" s="27"/>
      <c r="K7" s="27"/>
    </row>
    <row r="8" spans="1:16" s="6" customFormat="1">
      <c r="A8" s="68" t="s">
        <v>32</v>
      </c>
      <c r="B8" s="8"/>
      <c r="C8" s="8"/>
      <c r="D8" s="8"/>
      <c r="E8" s="8"/>
      <c r="F8" s="8"/>
      <c r="G8" s="8"/>
      <c r="H8" s="8"/>
      <c r="I8" s="24"/>
      <c r="J8" s="27"/>
      <c r="K8" s="27"/>
    </row>
    <row r="9" spans="1:16">
      <c r="A9" s="69" t="s">
        <v>33</v>
      </c>
      <c r="B9" s="45"/>
      <c r="C9" s="41"/>
      <c r="D9" s="46"/>
      <c r="E9" s="41"/>
      <c r="F9" s="3"/>
      <c r="G9" s="3"/>
      <c r="H9" s="4"/>
      <c r="I9" s="42"/>
      <c r="J9" s="37"/>
      <c r="K9" s="44"/>
    </row>
    <row r="10" spans="1:16">
      <c r="A10" s="40">
        <v>1</v>
      </c>
      <c r="B10" s="72" t="s">
        <v>62</v>
      </c>
      <c r="C10" s="41"/>
      <c r="D10" s="46"/>
      <c r="E10" s="41"/>
      <c r="F10" s="41"/>
      <c r="G10" s="41"/>
      <c r="H10" s="39">
        <v>1660052</v>
      </c>
      <c r="I10" s="22" t="s">
        <v>53</v>
      </c>
      <c r="J10" s="37"/>
      <c r="K10" s="44"/>
    </row>
    <row r="11" spans="1:16">
      <c r="A11" s="40">
        <v>2</v>
      </c>
      <c r="B11" s="72" t="s">
        <v>52</v>
      </c>
      <c r="C11" s="41"/>
      <c r="D11" s="46"/>
      <c r="E11" s="41"/>
      <c r="F11" s="41"/>
      <c r="G11" s="41"/>
      <c r="H11" s="39">
        <v>296353</v>
      </c>
      <c r="I11" s="22" t="s">
        <v>90</v>
      </c>
      <c r="J11" s="37"/>
      <c r="K11" s="44"/>
    </row>
    <row r="12" spans="1:16">
      <c r="A12" s="40">
        <v>3</v>
      </c>
      <c r="B12" s="72" t="s">
        <v>55</v>
      </c>
      <c r="C12" s="41"/>
      <c r="D12" s="46"/>
      <c r="E12" s="41"/>
      <c r="F12" s="41"/>
      <c r="G12" s="41"/>
      <c r="H12" s="39">
        <v>601062</v>
      </c>
      <c r="I12" s="22" t="s">
        <v>57</v>
      </c>
      <c r="J12" s="37"/>
      <c r="K12" s="44"/>
    </row>
    <row r="13" spans="1:16">
      <c r="A13" s="40">
        <v>4</v>
      </c>
      <c r="B13" s="72" t="s">
        <v>54</v>
      </c>
      <c r="C13" s="41"/>
      <c r="D13" s="46"/>
      <c r="E13" s="41"/>
      <c r="F13" s="41"/>
      <c r="G13" s="41"/>
      <c r="H13" s="39">
        <v>260384</v>
      </c>
      <c r="I13" s="22" t="s">
        <v>56</v>
      </c>
      <c r="J13" s="37"/>
      <c r="K13" s="44"/>
    </row>
    <row r="14" spans="1:16">
      <c r="A14" s="40">
        <v>5</v>
      </c>
      <c r="B14" s="72" t="s">
        <v>64</v>
      </c>
      <c r="C14" s="41"/>
      <c r="D14" s="46"/>
      <c r="E14" s="41"/>
      <c r="F14" s="41"/>
      <c r="G14" s="41"/>
      <c r="H14" s="39">
        <v>1034689</v>
      </c>
      <c r="I14" s="22" t="s">
        <v>81</v>
      </c>
      <c r="J14" s="37"/>
      <c r="K14" s="44"/>
    </row>
    <row r="15" spans="1:16">
      <c r="A15" s="40">
        <v>6</v>
      </c>
      <c r="B15" s="72" t="s">
        <v>65</v>
      </c>
      <c r="C15" s="41"/>
      <c r="D15" s="46"/>
      <c r="E15" s="41"/>
      <c r="F15" s="41"/>
      <c r="G15" s="41"/>
      <c r="H15" s="39">
        <v>66747</v>
      </c>
      <c r="I15" s="22" t="s">
        <v>81</v>
      </c>
      <c r="J15" s="37"/>
      <c r="K15" s="44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7"/>
      <c r="K16" s="27"/>
    </row>
    <row r="17" spans="1:12" ht="13.5" thickBot="1">
      <c r="A17" s="9">
        <v>7</v>
      </c>
      <c r="B17" s="11" t="s">
        <v>4</v>
      </c>
      <c r="C17" s="11"/>
      <c r="D17" s="11"/>
      <c r="E17" s="11"/>
      <c r="F17" s="11"/>
      <c r="G17" s="11"/>
      <c r="H17" s="12">
        <f>H13</f>
        <v>260384</v>
      </c>
      <c r="I17" s="70" t="s">
        <v>61</v>
      </c>
      <c r="J17" s="36"/>
      <c r="K17" s="43"/>
    </row>
    <row r="18" spans="1:12">
      <c r="A18" s="38"/>
      <c r="B18" s="3"/>
      <c r="C18" s="3"/>
      <c r="D18" s="3"/>
      <c r="E18" s="3"/>
      <c r="F18" s="3"/>
      <c r="G18" s="3"/>
      <c r="H18" s="4"/>
      <c r="I18" s="30"/>
      <c r="J18" s="37"/>
      <c r="K18" s="44"/>
    </row>
    <row r="19" spans="1:12">
      <c r="A19" s="38">
        <v>8</v>
      </c>
      <c r="B19" s="3" t="str">
        <f>'Sch. 2 - BHP'!B19</f>
        <v>Common Use AC Facility Transmission Load (2022 Projected Load)</v>
      </c>
      <c r="C19" s="3"/>
      <c r="D19" s="3"/>
      <c r="E19" s="3"/>
      <c r="F19" s="3"/>
      <c r="G19" s="3"/>
      <c r="H19" s="47">
        <f>'CUS AC LOADS'!J24*1000</f>
        <v>1000416.6666666666</v>
      </c>
      <c r="I19" s="22" t="s">
        <v>66</v>
      </c>
      <c r="J19" s="58"/>
    </row>
    <row r="20" spans="1:12" s="6" customFormat="1">
      <c r="A20" s="8"/>
      <c r="B20" s="8"/>
      <c r="C20" s="8"/>
      <c r="D20" s="8"/>
      <c r="E20" s="8"/>
      <c r="F20" s="8"/>
      <c r="G20" s="8"/>
      <c r="H20" s="8"/>
      <c r="I20" s="24"/>
      <c r="J20" s="27"/>
      <c r="K20" s="27"/>
    </row>
    <row r="21" spans="1:12" s="6" customFormat="1">
      <c r="A21" s="9">
        <v>9</v>
      </c>
      <c r="B21" s="10" t="s">
        <v>6</v>
      </c>
      <c r="C21" s="10"/>
      <c r="D21" s="10"/>
      <c r="E21" s="10"/>
      <c r="F21" s="10"/>
      <c r="G21" s="10"/>
      <c r="H21" s="51">
        <f>ROUND(H17/H19,4)</f>
        <v>0.26029999999999998</v>
      </c>
      <c r="I21" s="23" t="s">
        <v>83</v>
      </c>
      <c r="J21" s="48"/>
      <c r="K21" s="27"/>
      <c r="L21" s="75"/>
    </row>
    <row r="22" spans="1:12" s="6" customFormat="1">
      <c r="A22" s="8"/>
      <c r="B22" s="8"/>
      <c r="C22" s="8"/>
      <c r="D22" s="8"/>
      <c r="E22" s="8"/>
      <c r="F22" s="8"/>
      <c r="G22" s="8"/>
      <c r="H22" s="29"/>
      <c r="I22" s="24"/>
      <c r="J22" s="53"/>
      <c r="K22" s="53"/>
      <c r="L22" s="54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51">
        <f>ROUND(H21/12,4)</f>
        <v>2.1700000000000001E-2</v>
      </c>
      <c r="I23" s="23" t="s">
        <v>84</v>
      </c>
      <c r="J23" s="48"/>
      <c r="K23" s="53"/>
      <c r="L23" s="54"/>
    </row>
    <row r="24" spans="1:12" s="6" customFormat="1">
      <c r="A24" s="8"/>
      <c r="B24" s="8"/>
      <c r="C24" s="8"/>
      <c r="D24" s="8"/>
      <c r="E24" s="8"/>
      <c r="F24" s="8"/>
      <c r="G24" s="8"/>
      <c r="H24" s="29"/>
      <c r="I24" s="24"/>
      <c r="J24" s="27"/>
      <c r="K24" s="27"/>
    </row>
    <row r="25" spans="1:12" s="6" customFormat="1">
      <c r="A25" s="9">
        <v>11</v>
      </c>
      <c r="B25" s="10"/>
      <c r="C25" s="10"/>
      <c r="D25" s="10"/>
      <c r="E25" s="10"/>
      <c r="F25" s="50"/>
      <c r="G25" s="10"/>
      <c r="H25" s="51">
        <f>ROUND(H21/52,4)</f>
        <v>5.0000000000000001E-3</v>
      </c>
      <c r="I25" s="23" t="s">
        <v>85</v>
      </c>
      <c r="J25" s="48"/>
      <c r="K25" s="27"/>
    </row>
    <row r="26" spans="1:12" s="6" customFormat="1">
      <c r="A26" s="8"/>
      <c r="B26" s="8"/>
      <c r="C26" s="8"/>
      <c r="D26" s="8"/>
      <c r="E26" s="8"/>
      <c r="F26" s="8"/>
      <c r="G26" s="8"/>
      <c r="H26" s="29"/>
      <c r="I26" s="24"/>
      <c r="J26" s="27"/>
      <c r="K26" s="27"/>
    </row>
    <row r="27" spans="1:12" s="6" customFormat="1">
      <c r="A27" s="9">
        <v>12</v>
      </c>
      <c r="B27" s="10"/>
      <c r="C27" s="10"/>
      <c r="D27" s="10"/>
      <c r="E27" s="50"/>
      <c r="F27" s="10"/>
      <c r="G27" s="10"/>
      <c r="H27" s="51">
        <f>ROUND(H21/365,4)</f>
        <v>6.9999999999999999E-4</v>
      </c>
      <c r="I27" s="23" t="s">
        <v>86</v>
      </c>
      <c r="J27" s="48" t="s">
        <v>37</v>
      </c>
      <c r="K27" s="27"/>
    </row>
    <row r="28" spans="1:12" s="6" customFormat="1">
      <c r="A28" s="9">
        <v>13</v>
      </c>
      <c r="B28" s="10"/>
      <c r="C28" s="10"/>
      <c r="D28" s="10"/>
      <c r="E28" s="50"/>
      <c r="F28" s="10"/>
      <c r="G28" s="10"/>
      <c r="H28" s="51">
        <f>ROUND(H21/312,4)</f>
        <v>8.0000000000000004E-4</v>
      </c>
      <c r="I28" s="23" t="s">
        <v>87</v>
      </c>
      <c r="J28" s="48" t="s">
        <v>36</v>
      </c>
      <c r="K28" s="27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7"/>
      <c r="K29" s="27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52">
        <f>ROUND((H21/8760),5)</f>
        <v>3.0000000000000001E-5</v>
      </c>
      <c r="I30" s="23" t="s">
        <v>88</v>
      </c>
      <c r="J30" s="48"/>
      <c r="K30" s="27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52">
        <f>ROUND((H21/4992),5)</f>
        <v>5.0000000000000002E-5</v>
      </c>
      <c r="I31" s="23" t="s">
        <v>89</v>
      </c>
      <c r="J31" s="48" t="s">
        <v>38</v>
      </c>
      <c r="K31" s="27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7"/>
      <c r="K32" s="27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7"/>
      <c r="K33" s="27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6"/>
      <c r="K34" s="27"/>
    </row>
  </sheetData>
  <pageMargins left="0.7" right="0.7" top="0.75" bottom="0.75" header="0.3" footer="0.3"/>
  <pageSetup scale="71" orientation="portrait" r:id="rId1"/>
  <headerFooter>
    <oddHeader>&amp;R&amp;"Arial,Bold"Black Hills Power, Inc.
September 30, 2015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P34"/>
  <sheetViews>
    <sheetView topLeftCell="A7" zoomScaleNormal="100" workbookViewId="0">
      <selection activeCell="H31" sqref="H31"/>
    </sheetView>
  </sheetViews>
  <sheetFormatPr defaultColWidth="9.140625" defaultRowHeight="12.75"/>
  <cols>
    <col min="1" max="1" width="7.7109375" style="6" customWidth="1"/>
    <col min="2" max="5" width="9.140625" style="6"/>
    <col min="6" max="6" width="10.5703125" style="6" customWidth="1"/>
    <col min="7" max="7" width="11.28515625" style="6" customWidth="1"/>
    <col min="8" max="8" width="11.140625" style="6" bestFit="1" customWidth="1"/>
    <col min="9" max="9" width="27.85546875" style="49" bestFit="1" customWidth="1"/>
    <col min="10" max="10" width="12.7109375" style="5" bestFit="1" customWidth="1"/>
    <col min="11" max="11" width="11.7109375" style="5" customWidth="1"/>
    <col min="12" max="12" width="10.28515625" style="5" bestFit="1" customWidth="1"/>
    <col min="13" max="16384" width="9.140625" style="5"/>
  </cols>
  <sheetData>
    <row r="1" spans="1:16">
      <c r="A1" s="1" t="s">
        <v>1</v>
      </c>
      <c r="B1" s="3"/>
      <c r="C1" s="3"/>
      <c r="D1" s="3"/>
      <c r="E1" s="3"/>
      <c r="F1" s="3"/>
      <c r="G1" s="3"/>
      <c r="H1" s="4"/>
      <c r="I1" s="30"/>
      <c r="J1" s="3"/>
      <c r="K1" s="3"/>
    </row>
    <row r="2" spans="1:16">
      <c r="A2" s="31" t="s">
        <v>2</v>
      </c>
      <c r="B2" s="32"/>
      <c r="C2" s="32"/>
      <c r="D2" s="32"/>
      <c r="E2" s="32"/>
      <c r="F2" s="32"/>
      <c r="G2" s="32"/>
      <c r="H2" s="33"/>
      <c r="J2" s="7"/>
      <c r="K2" s="2"/>
    </row>
    <row r="3" spans="1:16">
      <c r="A3" s="31" t="s">
        <v>3</v>
      </c>
      <c r="B3" s="32"/>
      <c r="C3" s="32"/>
      <c r="D3" s="32"/>
      <c r="E3" s="32"/>
      <c r="F3" s="32"/>
      <c r="G3" s="32"/>
      <c r="H3" s="33"/>
      <c r="I3" s="30"/>
      <c r="J3" s="90"/>
      <c r="K3" s="34"/>
      <c r="L3" s="7"/>
      <c r="M3" s="7"/>
      <c r="N3" s="7"/>
      <c r="O3" s="35"/>
    </row>
    <row r="4" spans="1:16">
      <c r="A4" s="31"/>
      <c r="B4" s="32"/>
      <c r="C4" s="32"/>
      <c r="D4" s="32"/>
      <c r="E4" s="32"/>
      <c r="F4" s="32"/>
      <c r="G4" s="32"/>
      <c r="H4" s="33"/>
      <c r="I4" s="30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8"/>
      <c r="I6" s="24"/>
      <c r="J6" s="27"/>
      <c r="K6" s="27"/>
    </row>
    <row r="7" spans="1:16" s="6" customFormat="1">
      <c r="A7" s="8"/>
      <c r="B7" s="8"/>
      <c r="C7" s="8"/>
      <c r="D7" s="8"/>
      <c r="E7" s="8"/>
      <c r="F7" s="8"/>
      <c r="G7" s="8"/>
      <c r="H7" s="8"/>
      <c r="I7" s="24"/>
      <c r="J7" s="27"/>
      <c r="K7" s="27"/>
    </row>
    <row r="8" spans="1:16" s="6" customFormat="1">
      <c r="A8" s="68" t="s">
        <v>32</v>
      </c>
      <c r="B8" s="8"/>
      <c r="C8" s="8"/>
      <c r="D8" s="8"/>
      <c r="E8" s="8"/>
      <c r="F8" s="8"/>
      <c r="G8" s="8"/>
      <c r="H8" s="8"/>
      <c r="I8" s="24"/>
      <c r="J8" s="27"/>
      <c r="K8" s="27"/>
    </row>
    <row r="9" spans="1:16">
      <c r="A9" s="69" t="s">
        <v>33</v>
      </c>
      <c r="B9" s="45"/>
      <c r="C9" s="41"/>
      <c r="D9" s="46"/>
      <c r="E9" s="41"/>
      <c r="F9" s="3"/>
      <c r="G9" s="3"/>
      <c r="H9" s="4"/>
      <c r="I9" s="42"/>
      <c r="J9" s="37"/>
      <c r="K9" s="44"/>
    </row>
    <row r="10" spans="1:16">
      <c r="A10" s="40">
        <v>1</v>
      </c>
      <c r="B10" s="72" t="s">
        <v>62</v>
      </c>
      <c r="C10" s="41"/>
      <c r="D10" s="46"/>
      <c r="E10" s="41"/>
      <c r="F10" s="41"/>
      <c r="G10" s="41"/>
      <c r="H10" s="39">
        <v>1660052</v>
      </c>
      <c r="I10" s="22" t="s">
        <v>53</v>
      </c>
      <c r="J10" s="37"/>
      <c r="K10" s="44"/>
    </row>
    <row r="11" spans="1:16">
      <c r="A11" s="40">
        <v>2</v>
      </c>
      <c r="B11" s="72" t="s">
        <v>52</v>
      </c>
      <c r="C11" s="41"/>
      <c r="D11" s="46"/>
      <c r="E11" s="41"/>
      <c r="F11" s="41"/>
      <c r="G11" s="41"/>
      <c r="H11" s="39">
        <v>296353</v>
      </c>
      <c r="I11" s="22" t="s">
        <v>90</v>
      </c>
      <c r="J11" s="37"/>
      <c r="K11" s="44"/>
    </row>
    <row r="12" spans="1:16">
      <c r="A12" s="40">
        <v>3</v>
      </c>
      <c r="B12" s="72" t="s">
        <v>55</v>
      </c>
      <c r="C12" s="41"/>
      <c r="D12" s="46"/>
      <c r="E12" s="41"/>
      <c r="F12" s="41"/>
      <c r="G12" s="41"/>
      <c r="H12" s="39">
        <v>601062</v>
      </c>
      <c r="I12" s="22" t="s">
        <v>57</v>
      </c>
      <c r="J12" s="37"/>
      <c r="K12" s="44"/>
    </row>
    <row r="13" spans="1:16">
      <c r="A13" s="40">
        <v>4</v>
      </c>
      <c r="B13" s="72" t="s">
        <v>54</v>
      </c>
      <c r="C13" s="41"/>
      <c r="D13" s="46"/>
      <c r="E13" s="41"/>
      <c r="F13" s="41"/>
      <c r="G13" s="41"/>
      <c r="H13" s="39">
        <v>260384</v>
      </c>
      <c r="I13" s="22" t="s">
        <v>56</v>
      </c>
      <c r="J13" s="37"/>
      <c r="K13" s="44"/>
    </row>
    <row r="14" spans="1:16">
      <c r="A14" s="40">
        <v>5</v>
      </c>
      <c r="B14" s="72" t="s">
        <v>64</v>
      </c>
      <c r="C14" s="41"/>
      <c r="D14" s="46"/>
      <c r="E14" s="41"/>
      <c r="F14" s="41"/>
      <c r="G14" s="41"/>
      <c r="H14" s="39">
        <v>1034689</v>
      </c>
      <c r="I14" s="22" t="s">
        <v>81</v>
      </c>
      <c r="J14" s="37"/>
      <c r="K14" s="44"/>
    </row>
    <row r="15" spans="1:16">
      <c r="A15" s="40">
        <v>6</v>
      </c>
      <c r="B15" s="72" t="s">
        <v>65</v>
      </c>
      <c r="C15" s="41"/>
      <c r="D15" s="46"/>
      <c r="E15" s="41"/>
      <c r="F15" s="41"/>
      <c r="G15" s="41"/>
      <c r="H15" s="39">
        <v>66747</v>
      </c>
      <c r="I15" s="22" t="s">
        <v>81</v>
      </c>
      <c r="J15" s="37"/>
      <c r="K15" s="44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7"/>
      <c r="K16" s="27"/>
    </row>
    <row r="17" spans="1:12" ht="13.5" thickBot="1">
      <c r="A17" s="9">
        <v>7</v>
      </c>
      <c r="B17" s="11" t="s">
        <v>4</v>
      </c>
      <c r="C17" s="11"/>
      <c r="D17" s="11"/>
      <c r="E17" s="11"/>
      <c r="F17" s="11"/>
      <c r="G17" s="11"/>
      <c r="H17" s="12">
        <f>H14</f>
        <v>1034689</v>
      </c>
      <c r="I17" s="70" t="s">
        <v>67</v>
      </c>
      <c r="J17" s="36"/>
      <c r="K17" s="43"/>
    </row>
    <row r="18" spans="1:12">
      <c r="A18" s="38"/>
      <c r="B18" s="3"/>
      <c r="C18" s="3"/>
      <c r="D18" s="3"/>
      <c r="E18" s="3"/>
      <c r="F18" s="3"/>
      <c r="G18" s="3"/>
      <c r="H18" s="4"/>
      <c r="I18" s="30"/>
      <c r="J18" s="37"/>
      <c r="K18" s="44"/>
    </row>
    <row r="19" spans="1:12">
      <c r="A19" s="38">
        <v>8</v>
      </c>
      <c r="B19" s="3" t="str">
        <f>'Sch. 2 - BHP'!B19</f>
        <v>Common Use AC Facility Transmission Load (2022 Projected Load)</v>
      </c>
      <c r="C19" s="3"/>
      <c r="D19" s="3"/>
      <c r="E19" s="3"/>
      <c r="F19" s="3"/>
      <c r="G19" s="3"/>
      <c r="H19" s="47">
        <f>'CUS AC LOADS'!J24*1000</f>
        <v>1000416.6666666666</v>
      </c>
      <c r="I19" s="22" t="s">
        <v>66</v>
      </c>
      <c r="J19" s="58"/>
    </row>
    <row r="20" spans="1:12" s="6" customFormat="1">
      <c r="A20" s="8"/>
      <c r="B20" s="8"/>
      <c r="C20" s="8"/>
      <c r="D20" s="8"/>
      <c r="E20" s="8"/>
      <c r="F20" s="8"/>
      <c r="G20" s="8"/>
      <c r="H20" s="8"/>
      <c r="I20" s="24"/>
      <c r="J20" s="27"/>
      <c r="K20" s="27"/>
    </row>
    <row r="21" spans="1:12" s="6" customFormat="1">
      <c r="A21" s="9">
        <v>9</v>
      </c>
      <c r="B21" s="10" t="s">
        <v>6</v>
      </c>
      <c r="C21" s="10"/>
      <c r="D21" s="10"/>
      <c r="E21" s="10"/>
      <c r="F21" s="10"/>
      <c r="G21" s="10"/>
      <c r="H21" s="51">
        <f>ROUND(H17/H19,4)</f>
        <v>1.0343</v>
      </c>
      <c r="I21" s="23" t="s">
        <v>83</v>
      </c>
      <c r="J21" s="48"/>
      <c r="K21" s="27"/>
      <c r="L21" s="75"/>
    </row>
    <row r="22" spans="1:12" s="6" customFormat="1">
      <c r="A22" s="8"/>
      <c r="B22" s="8"/>
      <c r="C22" s="8"/>
      <c r="D22" s="8"/>
      <c r="E22" s="8"/>
      <c r="F22" s="8"/>
      <c r="G22" s="8"/>
      <c r="H22" s="29"/>
      <c r="I22" s="24"/>
      <c r="J22" s="53"/>
      <c r="K22" s="53"/>
      <c r="L22" s="54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51">
        <f>ROUND(H21/12,4)</f>
        <v>8.6199999999999999E-2</v>
      </c>
      <c r="I23" s="23" t="s">
        <v>84</v>
      </c>
      <c r="J23" s="48"/>
      <c r="K23" s="53"/>
      <c r="L23" s="54"/>
    </row>
    <row r="24" spans="1:12" s="6" customFormat="1">
      <c r="A24" s="8"/>
      <c r="B24" s="8"/>
      <c r="C24" s="8"/>
      <c r="D24" s="8"/>
      <c r="E24" s="8"/>
      <c r="F24" s="8"/>
      <c r="G24" s="8"/>
      <c r="H24" s="29"/>
      <c r="I24" s="24"/>
      <c r="J24" s="27"/>
      <c r="K24" s="27"/>
    </row>
    <row r="25" spans="1:12" s="6" customFormat="1">
      <c r="A25" s="9">
        <v>11</v>
      </c>
      <c r="B25" s="10"/>
      <c r="C25" s="10"/>
      <c r="D25" s="10"/>
      <c r="E25" s="10"/>
      <c r="F25" s="50"/>
      <c r="G25" s="10"/>
      <c r="H25" s="51">
        <f>ROUND(H21/52,4)</f>
        <v>1.9900000000000001E-2</v>
      </c>
      <c r="I25" s="23" t="s">
        <v>85</v>
      </c>
      <c r="J25" s="48"/>
      <c r="K25" s="27"/>
    </row>
    <row r="26" spans="1:12" s="6" customFormat="1">
      <c r="A26" s="8"/>
      <c r="B26" s="8"/>
      <c r="C26" s="8"/>
      <c r="D26" s="8"/>
      <c r="E26" s="8"/>
      <c r="F26" s="8"/>
      <c r="G26" s="8"/>
      <c r="H26" s="29"/>
      <c r="I26" s="24"/>
      <c r="J26" s="27"/>
      <c r="K26" s="27"/>
    </row>
    <row r="27" spans="1:12" s="6" customFormat="1">
      <c r="A27" s="9">
        <v>12</v>
      </c>
      <c r="B27" s="10"/>
      <c r="C27" s="10"/>
      <c r="D27" s="10"/>
      <c r="E27" s="50"/>
      <c r="F27" s="10"/>
      <c r="G27" s="10"/>
      <c r="H27" s="51">
        <f>ROUND(H21/365,4)</f>
        <v>2.8E-3</v>
      </c>
      <c r="I27" s="23" t="s">
        <v>86</v>
      </c>
      <c r="J27" s="48" t="s">
        <v>37</v>
      </c>
      <c r="K27" s="27"/>
    </row>
    <row r="28" spans="1:12" s="6" customFormat="1">
      <c r="A28" s="9">
        <v>13</v>
      </c>
      <c r="B28" s="10"/>
      <c r="C28" s="10"/>
      <c r="D28" s="10"/>
      <c r="E28" s="50"/>
      <c r="F28" s="10"/>
      <c r="G28" s="10"/>
      <c r="H28" s="51">
        <f>ROUND(H21/312,4)</f>
        <v>3.3E-3</v>
      </c>
      <c r="I28" s="23" t="s">
        <v>87</v>
      </c>
      <c r="J28" s="48" t="s">
        <v>36</v>
      </c>
      <c r="K28" s="27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7"/>
      <c r="K29" s="27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52">
        <f>ROUND((H21/8760),5)</f>
        <v>1.2E-4</v>
      </c>
      <c r="I30" s="23" t="s">
        <v>88</v>
      </c>
      <c r="J30" s="48"/>
      <c r="K30" s="27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52">
        <f>ROUND((H21/4992),5)</f>
        <v>2.1000000000000001E-4</v>
      </c>
      <c r="I31" s="23" t="s">
        <v>89</v>
      </c>
      <c r="J31" s="48" t="s">
        <v>38</v>
      </c>
      <c r="K31" s="27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7"/>
      <c r="K32" s="27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7"/>
      <c r="K33" s="27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6"/>
      <c r="K34" s="27"/>
    </row>
  </sheetData>
  <pageMargins left="0.7" right="0.7" top="0.75" bottom="0.75" header="0.3" footer="0.3"/>
  <pageSetup scale="71" orientation="portrait" r:id="rId1"/>
  <headerFooter>
    <oddHeader>&amp;R&amp;"Arial,Bold"Black Hills Power, Inc.
September 30, 2015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P34"/>
  <sheetViews>
    <sheetView zoomScaleNormal="100" workbookViewId="0">
      <selection activeCell="H33" sqref="H33"/>
    </sheetView>
  </sheetViews>
  <sheetFormatPr defaultColWidth="9.140625" defaultRowHeight="12.75"/>
  <cols>
    <col min="1" max="1" width="7.7109375" style="6" customWidth="1"/>
    <col min="2" max="5" width="9.140625" style="6"/>
    <col min="6" max="6" width="11.42578125" style="6" customWidth="1"/>
    <col min="7" max="7" width="10.85546875" style="6" customWidth="1"/>
    <col min="8" max="8" width="11.140625" style="6" bestFit="1" customWidth="1"/>
    <col min="9" max="9" width="27.85546875" style="49" bestFit="1" customWidth="1"/>
    <col min="10" max="10" width="12.7109375" style="5" bestFit="1" customWidth="1"/>
    <col min="11" max="11" width="11.7109375" style="5" customWidth="1"/>
    <col min="12" max="12" width="10.28515625" style="5" bestFit="1" customWidth="1"/>
    <col min="13" max="16384" width="9.140625" style="5"/>
  </cols>
  <sheetData>
    <row r="1" spans="1:16">
      <c r="A1" s="1" t="s">
        <v>1</v>
      </c>
      <c r="B1" s="3"/>
      <c r="C1" s="3"/>
      <c r="D1" s="3"/>
      <c r="E1" s="3"/>
      <c r="F1" s="3"/>
      <c r="G1" s="3"/>
      <c r="H1" s="4"/>
      <c r="I1" s="30"/>
      <c r="J1" s="3"/>
      <c r="K1" s="3"/>
    </row>
    <row r="2" spans="1:16">
      <c r="A2" s="31" t="s">
        <v>2</v>
      </c>
      <c r="B2" s="32"/>
      <c r="C2" s="32"/>
      <c r="D2" s="32"/>
      <c r="E2" s="32"/>
      <c r="F2" s="32"/>
      <c r="G2" s="32"/>
      <c r="H2" s="33"/>
      <c r="J2" s="7"/>
      <c r="K2" s="2"/>
    </row>
    <row r="3" spans="1:16">
      <c r="A3" s="31" t="s">
        <v>3</v>
      </c>
      <c r="B3" s="32"/>
      <c r="C3" s="32"/>
      <c r="D3" s="32"/>
      <c r="E3" s="32"/>
      <c r="F3" s="32"/>
      <c r="G3" s="32"/>
      <c r="H3" s="33"/>
      <c r="I3" s="30"/>
      <c r="J3" s="90"/>
      <c r="K3" s="34"/>
      <c r="L3" s="7"/>
      <c r="M3" s="7"/>
      <c r="N3" s="7"/>
      <c r="O3" s="35"/>
    </row>
    <row r="4" spans="1:16">
      <c r="A4" s="31"/>
      <c r="B4" s="32"/>
      <c r="C4" s="32"/>
      <c r="D4" s="32"/>
      <c r="E4" s="32"/>
      <c r="F4" s="32"/>
      <c r="G4" s="32"/>
      <c r="H4" s="33"/>
      <c r="I4" s="30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8"/>
      <c r="I6" s="24"/>
      <c r="J6" s="27"/>
      <c r="K6" s="27"/>
    </row>
    <row r="7" spans="1:16" s="6" customFormat="1">
      <c r="A7" s="8"/>
      <c r="B7" s="8"/>
      <c r="C7" s="8"/>
      <c r="D7" s="8"/>
      <c r="E7" s="8"/>
      <c r="F7" s="8"/>
      <c r="G7" s="8"/>
      <c r="H7" s="8"/>
      <c r="I7" s="24"/>
      <c r="J7" s="27"/>
      <c r="K7" s="27"/>
    </row>
    <row r="8" spans="1:16" s="6" customFormat="1">
      <c r="A8" s="68" t="s">
        <v>32</v>
      </c>
      <c r="B8" s="8"/>
      <c r="C8" s="8"/>
      <c r="D8" s="8"/>
      <c r="E8" s="8"/>
      <c r="F8" s="8"/>
      <c r="G8" s="8"/>
      <c r="H8" s="8"/>
      <c r="I8" s="24"/>
      <c r="J8" s="27"/>
      <c r="K8" s="27"/>
    </row>
    <row r="9" spans="1:16">
      <c r="A9" s="69" t="s">
        <v>33</v>
      </c>
      <c r="B9" s="45"/>
      <c r="C9" s="41"/>
      <c r="D9" s="46"/>
      <c r="E9" s="41"/>
      <c r="F9" s="3"/>
      <c r="G9" s="3"/>
      <c r="H9" s="4"/>
      <c r="I9" s="42"/>
      <c r="J9" s="37"/>
      <c r="K9" s="44"/>
    </row>
    <row r="10" spans="1:16">
      <c r="A10" s="40">
        <v>1</v>
      </c>
      <c r="B10" s="72" t="s">
        <v>62</v>
      </c>
      <c r="C10" s="41"/>
      <c r="D10" s="46"/>
      <c r="E10" s="41"/>
      <c r="F10" s="41"/>
      <c r="G10" s="41"/>
      <c r="H10" s="39">
        <v>1660052</v>
      </c>
      <c r="I10" s="22" t="s">
        <v>53</v>
      </c>
      <c r="J10" s="37"/>
      <c r="K10" s="44"/>
    </row>
    <row r="11" spans="1:16">
      <c r="A11" s="40">
        <v>2</v>
      </c>
      <c r="B11" s="72" t="s">
        <v>52</v>
      </c>
      <c r="C11" s="41"/>
      <c r="D11" s="46"/>
      <c r="E11" s="41"/>
      <c r="F11" s="41"/>
      <c r="G11" s="41"/>
      <c r="H11" s="39">
        <v>296353</v>
      </c>
      <c r="I11" s="22" t="s">
        <v>90</v>
      </c>
      <c r="J11" s="37"/>
      <c r="K11" s="44"/>
    </row>
    <row r="12" spans="1:16">
      <c r="A12" s="40">
        <v>3</v>
      </c>
      <c r="B12" s="72" t="s">
        <v>55</v>
      </c>
      <c r="C12" s="41"/>
      <c r="D12" s="46"/>
      <c r="E12" s="41"/>
      <c r="F12" s="41"/>
      <c r="G12" s="41"/>
      <c r="H12" s="39">
        <v>601062</v>
      </c>
      <c r="I12" s="22" t="s">
        <v>57</v>
      </c>
      <c r="J12" s="37"/>
      <c r="K12" s="44"/>
    </row>
    <row r="13" spans="1:16">
      <c r="A13" s="40">
        <v>4</v>
      </c>
      <c r="B13" s="72" t="s">
        <v>54</v>
      </c>
      <c r="C13" s="41"/>
      <c r="D13" s="46"/>
      <c r="E13" s="41"/>
      <c r="F13" s="41"/>
      <c r="G13" s="41"/>
      <c r="H13" s="39">
        <v>260384</v>
      </c>
      <c r="I13" s="22" t="s">
        <v>56</v>
      </c>
      <c r="J13" s="37"/>
      <c r="K13" s="44"/>
    </row>
    <row r="14" spans="1:16">
      <c r="A14" s="40">
        <v>5</v>
      </c>
      <c r="B14" s="72" t="s">
        <v>64</v>
      </c>
      <c r="C14" s="41"/>
      <c r="D14" s="46"/>
      <c r="E14" s="41"/>
      <c r="F14" s="41"/>
      <c r="G14" s="41"/>
      <c r="H14" s="39">
        <v>1034689</v>
      </c>
      <c r="I14" s="22" t="s">
        <v>81</v>
      </c>
      <c r="J14" s="37"/>
      <c r="K14" s="44"/>
    </row>
    <row r="15" spans="1:16">
      <c r="A15" s="40">
        <v>6</v>
      </c>
      <c r="B15" s="72" t="s">
        <v>65</v>
      </c>
      <c r="C15" s="41"/>
      <c r="D15" s="46"/>
      <c r="E15" s="41"/>
      <c r="F15" s="41"/>
      <c r="G15" s="41"/>
      <c r="H15" s="39">
        <v>66747</v>
      </c>
      <c r="I15" s="22" t="s">
        <v>81</v>
      </c>
      <c r="J15" s="37"/>
      <c r="K15" s="44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7"/>
      <c r="K16" s="27"/>
    </row>
    <row r="17" spans="1:12" ht="13.5" thickBot="1">
      <c r="A17" s="9">
        <v>7</v>
      </c>
      <c r="B17" s="11" t="s">
        <v>4</v>
      </c>
      <c r="C17" s="11"/>
      <c r="D17" s="11"/>
      <c r="E17" s="11"/>
      <c r="F17" s="11"/>
      <c r="G17" s="11"/>
      <c r="H17" s="12">
        <f>H15</f>
        <v>66747</v>
      </c>
      <c r="I17" s="70" t="s">
        <v>68</v>
      </c>
      <c r="J17" s="36"/>
      <c r="K17" s="43"/>
    </row>
    <row r="18" spans="1:12">
      <c r="A18" s="38"/>
      <c r="B18" s="3"/>
      <c r="C18" s="3"/>
      <c r="D18" s="3"/>
      <c r="E18" s="3"/>
      <c r="F18" s="3"/>
      <c r="G18" s="3"/>
      <c r="H18" s="4"/>
      <c r="I18" s="30"/>
      <c r="J18" s="37"/>
      <c r="K18" s="44"/>
    </row>
    <row r="19" spans="1:12">
      <c r="A19" s="38">
        <v>8</v>
      </c>
      <c r="B19" s="3" t="str">
        <f>'Sch. 2 - BHP'!B19</f>
        <v>Common Use AC Facility Transmission Load (2022 Projected Load)</v>
      </c>
      <c r="C19" s="3"/>
      <c r="D19" s="3"/>
      <c r="E19" s="3"/>
      <c r="F19" s="3"/>
      <c r="G19" s="3"/>
      <c r="H19" s="47">
        <f>'CUS AC LOADS'!J24*1000</f>
        <v>1000416.6666666666</v>
      </c>
      <c r="I19" s="22" t="s">
        <v>66</v>
      </c>
      <c r="J19" s="58"/>
    </row>
    <row r="20" spans="1:12" s="6" customFormat="1">
      <c r="A20" s="8"/>
      <c r="B20" s="8"/>
      <c r="C20" s="8"/>
      <c r="D20" s="8"/>
      <c r="E20" s="8"/>
      <c r="F20" s="8"/>
      <c r="G20" s="8"/>
      <c r="H20" s="8"/>
      <c r="I20" s="24"/>
      <c r="J20" s="27"/>
      <c r="K20" s="27"/>
    </row>
    <row r="21" spans="1:12" s="6" customFormat="1">
      <c r="A21" s="9">
        <v>9</v>
      </c>
      <c r="B21" s="10" t="s">
        <v>6</v>
      </c>
      <c r="C21" s="10"/>
      <c r="D21" s="10"/>
      <c r="E21" s="10"/>
      <c r="F21" s="10"/>
      <c r="G21" s="10"/>
      <c r="H21" s="51">
        <f>ROUND(H17/H19,4)</f>
        <v>6.6699999999999995E-2</v>
      </c>
      <c r="I21" s="23" t="s">
        <v>83</v>
      </c>
      <c r="J21" s="48"/>
      <c r="K21" s="27"/>
    </row>
    <row r="22" spans="1:12" s="6" customFormat="1">
      <c r="A22" s="8"/>
      <c r="B22" s="8"/>
      <c r="C22" s="8"/>
      <c r="D22" s="8"/>
      <c r="E22" s="8"/>
      <c r="F22" s="8"/>
      <c r="G22" s="8"/>
      <c r="H22" s="29"/>
      <c r="I22" s="24"/>
      <c r="J22" s="53"/>
      <c r="K22" s="53"/>
      <c r="L22" s="76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51">
        <f>ROUND(H21/12,4)</f>
        <v>5.5999999999999999E-3</v>
      </c>
      <c r="I23" s="23" t="s">
        <v>84</v>
      </c>
      <c r="J23" s="48"/>
      <c r="K23" s="53"/>
      <c r="L23" s="54"/>
    </row>
    <row r="24" spans="1:12" s="6" customFormat="1">
      <c r="A24" s="8"/>
      <c r="B24" s="8"/>
      <c r="C24" s="8"/>
      <c r="D24" s="8"/>
      <c r="E24" s="8"/>
      <c r="F24" s="8"/>
      <c r="G24" s="8"/>
      <c r="H24" s="29"/>
      <c r="I24" s="24"/>
      <c r="J24" s="27"/>
      <c r="K24" s="27"/>
    </row>
    <row r="25" spans="1:12" s="6" customFormat="1">
      <c r="A25" s="9">
        <v>11</v>
      </c>
      <c r="B25" s="10"/>
      <c r="C25" s="10"/>
      <c r="D25" s="10"/>
      <c r="E25" s="10"/>
      <c r="F25" s="50"/>
      <c r="G25" s="10"/>
      <c r="H25" s="51">
        <f>ROUND(H21/52,4)</f>
        <v>1.2999999999999999E-3</v>
      </c>
      <c r="I25" s="23" t="s">
        <v>85</v>
      </c>
      <c r="J25" s="48"/>
      <c r="K25" s="27"/>
    </row>
    <row r="26" spans="1:12" s="6" customFormat="1">
      <c r="A26" s="8"/>
      <c r="B26" s="8"/>
      <c r="C26" s="8"/>
      <c r="D26" s="8"/>
      <c r="E26" s="8"/>
      <c r="F26" s="8"/>
      <c r="G26" s="8"/>
      <c r="H26" s="29"/>
      <c r="I26" s="24"/>
      <c r="J26" s="27"/>
      <c r="K26" s="27"/>
    </row>
    <row r="27" spans="1:12" s="6" customFormat="1">
      <c r="A27" s="9">
        <v>12</v>
      </c>
      <c r="B27" s="10"/>
      <c r="C27" s="10"/>
      <c r="D27" s="10"/>
      <c r="E27" s="50"/>
      <c r="F27" s="10"/>
      <c r="G27" s="10"/>
      <c r="H27" s="51">
        <f>ROUND(H21/365,4)</f>
        <v>2.0000000000000001E-4</v>
      </c>
      <c r="I27" s="23" t="s">
        <v>86</v>
      </c>
      <c r="J27" s="48" t="s">
        <v>37</v>
      </c>
      <c r="K27" s="27"/>
    </row>
    <row r="28" spans="1:12" s="6" customFormat="1">
      <c r="A28" s="9">
        <v>13</v>
      </c>
      <c r="B28" s="10"/>
      <c r="C28" s="10"/>
      <c r="D28" s="10"/>
      <c r="E28" s="50"/>
      <c r="F28" s="10"/>
      <c r="G28" s="10"/>
      <c r="H28" s="51">
        <f>ROUND(H21/312,4)</f>
        <v>2.0000000000000001E-4</v>
      </c>
      <c r="I28" s="23" t="s">
        <v>87</v>
      </c>
      <c r="J28" s="48" t="s">
        <v>36</v>
      </c>
      <c r="K28" s="27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7"/>
      <c r="K29" s="27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52">
        <f>ROUND((H21/8760),5)</f>
        <v>1.0000000000000001E-5</v>
      </c>
      <c r="I30" s="23" t="s">
        <v>88</v>
      </c>
      <c r="J30" s="48"/>
      <c r="K30" s="27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52">
        <f>ROUND((H21/4992),5)</f>
        <v>1.0000000000000001E-5</v>
      </c>
      <c r="I31" s="23" t="s">
        <v>89</v>
      </c>
      <c r="J31" s="48" t="s">
        <v>38</v>
      </c>
      <c r="K31" s="27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7"/>
      <c r="K32" s="27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7"/>
      <c r="K33" s="27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6"/>
      <c r="K34" s="27"/>
    </row>
  </sheetData>
  <pageMargins left="0.7" right="0.7" top="0.75" bottom="0.75" header="0.3" footer="0.3"/>
  <pageSetup scale="71" orientation="portrait" r:id="rId1"/>
  <headerFooter>
    <oddHeader>&amp;R&amp;"Arial,Bold"Black Hills Power, Inc.
September 30, 2015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P34"/>
  <sheetViews>
    <sheetView topLeftCell="A7" zoomScaleNormal="100" workbookViewId="0">
      <selection activeCell="H31" sqref="H31"/>
    </sheetView>
  </sheetViews>
  <sheetFormatPr defaultColWidth="9.140625" defaultRowHeight="12.75"/>
  <cols>
    <col min="1" max="1" width="7.5703125" style="6" customWidth="1"/>
    <col min="2" max="2" width="11.140625" style="6" customWidth="1"/>
    <col min="3" max="3" width="10.42578125" style="6" customWidth="1"/>
    <col min="4" max="4" width="11" style="6" customWidth="1"/>
    <col min="5" max="5" width="10.85546875" style="6" customWidth="1"/>
    <col min="6" max="6" width="9.140625" style="6"/>
    <col min="7" max="7" width="6.140625" style="6" customWidth="1"/>
    <col min="8" max="8" width="11.140625" style="6" bestFit="1" customWidth="1"/>
    <col min="9" max="9" width="27.85546875" style="49" bestFit="1" customWidth="1"/>
    <col min="10" max="10" width="12.7109375" style="5" bestFit="1" customWidth="1"/>
    <col min="11" max="11" width="11.7109375" style="5" customWidth="1"/>
    <col min="12" max="12" width="10.28515625" style="5" bestFit="1" customWidth="1"/>
    <col min="13" max="16384" width="9.140625" style="5"/>
  </cols>
  <sheetData>
    <row r="1" spans="1:16">
      <c r="A1" s="1" t="s">
        <v>1</v>
      </c>
      <c r="B1" s="3"/>
      <c r="C1" s="3"/>
      <c r="D1" s="3"/>
      <c r="E1" s="3"/>
      <c r="F1" s="3"/>
      <c r="G1" s="3"/>
      <c r="H1" s="4"/>
      <c r="I1" s="30"/>
      <c r="J1" s="3"/>
      <c r="K1" s="3"/>
    </row>
    <row r="2" spans="1:16">
      <c r="A2" s="31" t="s">
        <v>2</v>
      </c>
      <c r="B2" s="32"/>
      <c r="C2" s="32"/>
      <c r="D2" s="32"/>
      <c r="E2" s="32"/>
      <c r="F2" s="32"/>
      <c r="G2" s="32"/>
      <c r="H2" s="33"/>
      <c r="J2" s="7"/>
      <c r="K2" s="2"/>
    </row>
    <row r="3" spans="1:16">
      <c r="A3" s="31" t="s">
        <v>3</v>
      </c>
      <c r="B3" s="32"/>
      <c r="C3" s="32"/>
      <c r="D3" s="32"/>
      <c r="E3" s="32"/>
      <c r="F3" s="32"/>
      <c r="G3" s="32"/>
      <c r="H3" s="33"/>
      <c r="I3" s="30"/>
      <c r="J3" s="91"/>
      <c r="K3" s="34"/>
      <c r="L3" s="7"/>
      <c r="M3" s="7"/>
      <c r="N3" s="7"/>
      <c r="O3" s="35"/>
    </row>
    <row r="4" spans="1:16">
      <c r="A4" s="31"/>
      <c r="B4" s="32"/>
      <c r="C4" s="32"/>
      <c r="D4" s="32"/>
      <c r="E4" s="32"/>
      <c r="F4" s="32"/>
      <c r="G4" s="32"/>
      <c r="H4" s="33"/>
      <c r="I4" s="30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8"/>
      <c r="I6" s="24"/>
      <c r="J6" s="27"/>
      <c r="K6" s="27"/>
    </row>
    <row r="7" spans="1:16" s="6" customFormat="1">
      <c r="A7" s="8"/>
      <c r="B7" s="8"/>
      <c r="C7" s="8"/>
      <c r="D7" s="8"/>
      <c r="E7" s="8"/>
      <c r="F7" s="8"/>
      <c r="G7" s="8"/>
      <c r="H7" s="8"/>
      <c r="I7" s="24"/>
      <c r="J7" s="27"/>
      <c r="K7" s="27"/>
    </row>
    <row r="8" spans="1:16" s="6" customFormat="1">
      <c r="A8" s="68" t="s">
        <v>32</v>
      </c>
      <c r="B8" s="8"/>
      <c r="C8" s="8"/>
      <c r="D8" s="8"/>
      <c r="E8" s="8"/>
      <c r="F8" s="8"/>
      <c r="G8" s="8"/>
      <c r="H8" s="8"/>
      <c r="I8" s="24"/>
      <c r="J8" s="27"/>
      <c r="K8" s="27"/>
    </row>
    <row r="9" spans="1:16">
      <c r="A9" s="69" t="s">
        <v>33</v>
      </c>
      <c r="B9" s="45"/>
      <c r="C9" s="41"/>
      <c r="D9" s="46"/>
      <c r="E9" s="41"/>
      <c r="F9" s="3"/>
      <c r="G9" s="3"/>
      <c r="H9" s="4"/>
      <c r="I9" s="42"/>
      <c r="J9" s="37"/>
      <c r="K9" s="44"/>
    </row>
    <row r="10" spans="1:16">
      <c r="A10" s="40">
        <v>1</v>
      </c>
      <c r="B10" s="72" t="s">
        <v>62</v>
      </c>
      <c r="C10" s="41"/>
      <c r="D10" s="46"/>
      <c r="E10" s="41"/>
      <c r="F10" s="41"/>
      <c r="G10" s="41"/>
      <c r="H10" s="39">
        <v>1660052</v>
      </c>
      <c r="I10" s="22" t="s">
        <v>53</v>
      </c>
      <c r="J10" s="37"/>
      <c r="K10" s="44"/>
    </row>
    <row r="11" spans="1:16">
      <c r="A11" s="40">
        <v>2</v>
      </c>
      <c r="B11" s="72" t="s">
        <v>52</v>
      </c>
      <c r="C11" s="41"/>
      <c r="D11" s="46"/>
      <c r="E11" s="41"/>
      <c r="F11" s="41"/>
      <c r="G11" s="41"/>
      <c r="H11" s="39">
        <v>296353</v>
      </c>
      <c r="I11" s="22" t="s">
        <v>90</v>
      </c>
      <c r="J11" s="37"/>
      <c r="K11" s="44"/>
    </row>
    <row r="12" spans="1:16">
      <c r="A12" s="40">
        <v>3</v>
      </c>
      <c r="B12" s="72" t="s">
        <v>55</v>
      </c>
      <c r="C12" s="41"/>
      <c r="D12" s="46"/>
      <c r="E12" s="41"/>
      <c r="F12" s="41"/>
      <c r="G12" s="41"/>
      <c r="H12" s="39">
        <v>601062</v>
      </c>
      <c r="I12" s="22" t="s">
        <v>57</v>
      </c>
      <c r="J12" s="37"/>
      <c r="K12" s="44"/>
    </row>
    <row r="13" spans="1:16">
      <c r="A13" s="40">
        <v>4</v>
      </c>
      <c r="B13" s="72" t="s">
        <v>54</v>
      </c>
      <c r="C13" s="41"/>
      <c r="D13" s="46"/>
      <c r="E13" s="41"/>
      <c r="F13" s="41"/>
      <c r="G13" s="41"/>
      <c r="H13" s="39">
        <v>260384</v>
      </c>
      <c r="I13" s="22" t="s">
        <v>56</v>
      </c>
      <c r="J13" s="37"/>
      <c r="K13" s="44"/>
    </row>
    <row r="14" spans="1:16">
      <c r="A14" s="40">
        <v>5</v>
      </c>
      <c r="B14" s="72" t="s">
        <v>64</v>
      </c>
      <c r="C14" s="41"/>
      <c r="D14" s="46"/>
      <c r="E14" s="41"/>
      <c r="F14" s="41"/>
      <c r="G14" s="41"/>
      <c r="H14" s="39">
        <v>1034689</v>
      </c>
      <c r="I14" s="22" t="s">
        <v>81</v>
      </c>
      <c r="J14" s="37"/>
      <c r="K14" s="44"/>
    </row>
    <row r="15" spans="1:16">
      <c r="A15" s="40">
        <v>6</v>
      </c>
      <c r="B15" s="72" t="s">
        <v>65</v>
      </c>
      <c r="C15" s="41"/>
      <c r="D15" s="46"/>
      <c r="E15" s="41"/>
      <c r="F15" s="41"/>
      <c r="G15" s="41"/>
      <c r="H15" s="39">
        <v>66747</v>
      </c>
      <c r="I15" s="22" t="s">
        <v>81</v>
      </c>
      <c r="J15" s="37"/>
      <c r="K15" s="44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7"/>
      <c r="K16" s="27"/>
    </row>
    <row r="17" spans="1:12" ht="13.5" thickBot="1">
      <c r="A17" s="9">
        <v>7</v>
      </c>
      <c r="B17" s="11" t="s">
        <v>4</v>
      </c>
      <c r="C17" s="11"/>
      <c r="D17" s="11"/>
      <c r="E17" s="11"/>
      <c r="F17" s="11"/>
      <c r="G17" s="11"/>
      <c r="H17" s="12">
        <f>H10+H11+H12+H13+H14+H15</f>
        <v>3919287</v>
      </c>
      <c r="I17" s="70" t="s">
        <v>0</v>
      </c>
      <c r="J17" s="36"/>
      <c r="K17" s="43"/>
    </row>
    <row r="18" spans="1:12">
      <c r="A18" s="38"/>
      <c r="B18" s="3"/>
      <c r="C18" s="3"/>
      <c r="D18" s="3"/>
      <c r="E18" s="3"/>
      <c r="F18" s="3"/>
      <c r="G18" s="3"/>
      <c r="H18" s="4"/>
      <c r="I18" s="30"/>
      <c r="J18" s="37"/>
      <c r="K18" s="44"/>
    </row>
    <row r="19" spans="1:12">
      <c r="A19" s="38">
        <v>8</v>
      </c>
      <c r="B19" s="3" t="str">
        <f>'Sch. 2 - BHP'!B19</f>
        <v>Common Use AC Facility Transmission Load (2022 Projected Load)</v>
      </c>
      <c r="C19" s="3"/>
      <c r="D19" s="3"/>
      <c r="E19" s="3"/>
      <c r="F19" s="3"/>
      <c r="G19" s="3"/>
      <c r="H19" s="47">
        <f>'CUS AC LOADS'!J24*1000</f>
        <v>1000416.6666666666</v>
      </c>
      <c r="I19" s="22" t="s">
        <v>66</v>
      </c>
      <c r="J19" s="58"/>
    </row>
    <row r="20" spans="1:12" s="6" customFormat="1">
      <c r="A20" s="8"/>
      <c r="B20" s="8"/>
      <c r="C20" s="8"/>
      <c r="D20" s="8"/>
      <c r="E20" s="8"/>
      <c r="F20" s="8"/>
      <c r="G20" s="8"/>
      <c r="H20" s="8"/>
      <c r="I20" s="24"/>
      <c r="J20" s="27"/>
      <c r="K20" s="27"/>
    </row>
    <row r="21" spans="1:12" s="6" customFormat="1">
      <c r="A21" s="9">
        <v>9</v>
      </c>
      <c r="B21" s="10" t="s">
        <v>6</v>
      </c>
      <c r="C21" s="10"/>
      <c r="D21" s="10"/>
      <c r="E21" s="10"/>
      <c r="F21" s="10"/>
      <c r="G21" s="10"/>
      <c r="H21" s="51">
        <f>ROUND(H17/H19,4)</f>
        <v>3.9177</v>
      </c>
      <c r="I21" s="23" t="s">
        <v>83</v>
      </c>
      <c r="J21" s="48"/>
      <c r="K21" s="27"/>
    </row>
    <row r="22" spans="1:12" s="6" customFormat="1">
      <c r="A22" s="8"/>
      <c r="B22" s="8"/>
      <c r="C22" s="8"/>
      <c r="D22" s="8"/>
      <c r="E22" s="8"/>
      <c r="F22" s="8"/>
      <c r="G22" s="8"/>
      <c r="H22" s="29"/>
      <c r="I22" s="24"/>
      <c r="J22" s="53"/>
      <c r="K22" s="53"/>
      <c r="L22" s="54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51">
        <f>ROUND(H21/12,4)</f>
        <v>0.32650000000000001</v>
      </c>
      <c r="I23" s="23" t="s">
        <v>84</v>
      </c>
      <c r="J23" s="48"/>
      <c r="K23" s="53"/>
      <c r="L23" s="54"/>
    </row>
    <row r="24" spans="1:12" s="6" customFormat="1">
      <c r="A24" s="8"/>
      <c r="B24" s="8"/>
      <c r="C24" s="8"/>
      <c r="D24" s="8"/>
      <c r="E24" s="8"/>
      <c r="F24" s="8"/>
      <c r="G24" s="8"/>
      <c r="H24" s="29"/>
      <c r="I24" s="24"/>
      <c r="J24" s="27"/>
      <c r="K24" s="27"/>
    </row>
    <row r="25" spans="1:12" s="6" customFormat="1">
      <c r="A25" s="9">
        <v>11</v>
      </c>
      <c r="B25" s="10"/>
      <c r="C25" s="10"/>
      <c r="D25" s="10"/>
      <c r="E25" s="10"/>
      <c r="F25" s="50"/>
      <c r="G25" s="10"/>
      <c r="H25" s="51">
        <f>ROUND(H21/52,4)</f>
        <v>7.5300000000000006E-2</v>
      </c>
      <c r="I25" s="23" t="s">
        <v>85</v>
      </c>
      <c r="J25" s="48"/>
      <c r="K25" s="27"/>
    </row>
    <row r="26" spans="1:12" s="6" customFormat="1">
      <c r="A26" s="8"/>
      <c r="B26" s="8"/>
      <c r="C26" s="8"/>
      <c r="D26" s="8"/>
      <c r="E26" s="8"/>
      <c r="F26" s="8"/>
      <c r="G26" s="8"/>
      <c r="H26" s="29"/>
      <c r="I26" s="24"/>
      <c r="J26" s="27"/>
      <c r="K26" s="27"/>
    </row>
    <row r="27" spans="1:12" s="6" customFormat="1">
      <c r="A27" s="9">
        <v>12</v>
      </c>
      <c r="B27" s="10"/>
      <c r="C27" s="10"/>
      <c r="D27" s="10"/>
      <c r="E27" s="50"/>
      <c r="F27" s="10"/>
      <c r="G27" s="10"/>
      <c r="H27" s="51">
        <f>ROUND(H21/365,4)</f>
        <v>1.0699999999999999E-2</v>
      </c>
      <c r="I27" s="23" t="s">
        <v>86</v>
      </c>
      <c r="J27" s="48" t="s">
        <v>37</v>
      </c>
      <c r="K27" s="27"/>
    </row>
    <row r="28" spans="1:12" s="6" customFormat="1">
      <c r="A28" s="9">
        <v>13</v>
      </c>
      <c r="B28" s="10"/>
      <c r="C28" s="10"/>
      <c r="D28" s="10"/>
      <c r="E28" s="50"/>
      <c r="F28" s="10"/>
      <c r="G28" s="10"/>
      <c r="H28" s="51">
        <f>ROUND(H21/312,4)</f>
        <v>1.26E-2</v>
      </c>
      <c r="I28" s="23" t="s">
        <v>87</v>
      </c>
      <c r="J28" s="48" t="s">
        <v>36</v>
      </c>
      <c r="K28" s="27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7"/>
      <c r="K29" s="27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52">
        <f>ROUND((H21/8760),5)</f>
        <v>4.4999999999999999E-4</v>
      </c>
      <c r="I30" s="23" t="s">
        <v>88</v>
      </c>
      <c r="J30" s="48"/>
      <c r="K30" s="27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52">
        <f>ROUND((H21/4992),5)</f>
        <v>7.7999999999999999E-4</v>
      </c>
      <c r="I31" s="23" t="s">
        <v>89</v>
      </c>
      <c r="J31" s="48" t="s">
        <v>38</v>
      </c>
      <c r="K31" s="27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7"/>
      <c r="K32" s="27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7"/>
      <c r="K33" s="27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6"/>
      <c r="K34" s="27"/>
    </row>
  </sheetData>
  <phoneticPr fontId="2" type="noConversion"/>
  <pageMargins left="0.7" right="0.7" top="0.75" bottom="0.75" header="0.3" footer="0.3"/>
  <pageSetup scale="71" orientation="portrait" r:id="rId1"/>
  <headerFooter>
    <oddHeader>&amp;R&amp;"Arial,Bold"Black Hills Power, Inc.
September 30, 2015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M63"/>
  <sheetViews>
    <sheetView topLeftCell="A4" zoomScaleNormal="100" workbookViewId="0">
      <selection activeCell="L28" sqref="L28"/>
    </sheetView>
  </sheetViews>
  <sheetFormatPr defaultRowHeight="12.75"/>
  <cols>
    <col min="2" max="2" width="12.85546875" customWidth="1"/>
    <col min="4" max="7" width="14.28515625" customWidth="1"/>
    <col min="8" max="8" width="15.42578125" customWidth="1"/>
    <col min="9" max="9" width="14.28515625" customWidth="1"/>
    <col min="10" max="10" width="16.28515625" customWidth="1"/>
  </cols>
  <sheetData>
    <row r="1" spans="1:13">
      <c r="A1" s="25" t="s">
        <v>35</v>
      </c>
      <c r="B1" s="13"/>
      <c r="C1" s="13"/>
      <c r="D1" s="13"/>
      <c r="E1" s="13"/>
      <c r="F1" s="13"/>
      <c r="G1" s="13"/>
      <c r="H1" s="13"/>
      <c r="J1" s="94"/>
      <c r="K1" s="14"/>
    </row>
    <row r="2" spans="1:13">
      <c r="A2" s="13"/>
      <c r="B2" s="15"/>
      <c r="C2" s="16"/>
      <c r="D2" s="16"/>
      <c r="E2" s="16"/>
      <c r="F2" s="16"/>
      <c r="G2" s="16"/>
      <c r="H2" s="16"/>
      <c r="J2" s="95"/>
      <c r="K2" s="13"/>
    </row>
    <row r="3" spans="1:13">
      <c r="A3" s="13"/>
      <c r="B3" s="147" t="s">
        <v>34</v>
      </c>
      <c r="C3" s="147"/>
      <c r="D3" s="147"/>
      <c r="E3" s="147"/>
      <c r="F3" s="147"/>
      <c r="G3" s="147"/>
      <c r="H3" s="147"/>
      <c r="I3" s="147"/>
    </row>
    <row r="4" spans="1:13">
      <c r="A4" s="13"/>
      <c r="B4" s="147" t="s">
        <v>8</v>
      </c>
      <c r="C4" s="147"/>
      <c r="D4" s="147"/>
      <c r="E4" s="147"/>
      <c r="F4" s="147"/>
      <c r="G4" s="147"/>
      <c r="H4" s="147"/>
      <c r="I4" s="147"/>
    </row>
    <row r="5" spans="1:13">
      <c r="A5" s="13"/>
      <c r="B5" s="15"/>
      <c r="C5" s="16"/>
      <c r="D5" s="17"/>
      <c r="E5" s="16"/>
      <c r="F5" s="13"/>
      <c r="G5" s="16"/>
      <c r="H5" s="16"/>
      <c r="I5" s="16"/>
      <c r="J5" s="16"/>
      <c r="K5" s="13"/>
    </row>
    <row r="6" spans="1:13" ht="18.75">
      <c r="A6" s="18" t="s">
        <v>32</v>
      </c>
      <c r="B6" s="55"/>
      <c r="C6" s="56"/>
      <c r="D6" s="148" t="s">
        <v>94</v>
      </c>
      <c r="E6" s="149"/>
      <c r="F6" s="149"/>
      <c r="G6" s="149"/>
      <c r="H6" s="150"/>
      <c r="I6" s="56"/>
      <c r="J6" s="57"/>
      <c r="K6" s="21"/>
    </row>
    <row r="7" spans="1:13" ht="15.75" thickBot="1">
      <c r="A7" s="19" t="s">
        <v>33</v>
      </c>
      <c r="B7" s="57"/>
      <c r="C7" s="57"/>
      <c r="D7" s="57"/>
      <c r="E7" s="57"/>
      <c r="F7" s="57"/>
      <c r="G7" s="57"/>
      <c r="H7" s="57"/>
      <c r="I7" s="57"/>
      <c r="J7" s="57"/>
      <c r="K7" s="21"/>
    </row>
    <row r="8" spans="1:13" ht="13.5" customHeight="1">
      <c r="A8" s="20">
        <v>1</v>
      </c>
      <c r="B8" s="96"/>
      <c r="C8" s="97"/>
      <c r="D8" s="98" t="s">
        <v>7</v>
      </c>
      <c r="E8" s="99" t="s">
        <v>9</v>
      </c>
      <c r="F8" s="99" t="s">
        <v>10</v>
      </c>
      <c r="G8" s="100" t="s">
        <v>11</v>
      </c>
      <c r="H8" s="98" t="s">
        <v>18</v>
      </c>
      <c r="I8" s="101" t="s">
        <v>39</v>
      </c>
      <c r="J8" s="102" t="s">
        <v>5</v>
      </c>
      <c r="K8" s="21"/>
    </row>
    <row r="9" spans="1:13" ht="13.5" customHeight="1">
      <c r="A9" s="20">
        <f>A8+1</f>
        <v>2</v>
      </c>
      <c r="B9" s="103"/>
      <c r="C9" s="104"/>
      <c r="D9" s="105" t="s">
        <v>5</v>
      </c>
      <c r="E9" s="105" t="s">
        <v>5</v>
      </c>
      <c r="F9" s="105" t="s">
        <v>12</v>
      </c>
      <c r="G9" s="106" t="s">
        <v>13</v>
      </c>
      <c r="H9" s="107" t="s">
        <v>19</v>
      </c>
      <c r="I9" s="108" t="s">
        <v>40</v>
      </c>
      <c r="J9" s="108" t="s">
        <v>15</v>
      </c>
      <c r="K9" s="21"/>
      <c r="L9" s="87"/>
    </row>
    <row r="10" spans="1:13" ht="13.5" customHeight="1" thickBot="1">
      <c r="A10" s="20">
        <f t="shared" ref="A10:A26" si="0">A9+1</f>
        <v>3</v>
      </c>
      <c r="B10" s="109"/>
      <c r="C10" s="110"/>
      <c r="D10" s="111" t="s">
        <v>14</v>
      </c>
      <c r="E10" s="105" t="s">
        <v>14</v>
      </c>
      <c r="F10" s="111" t="s">
        <v>14</v>
      </c>
      <c r="G10" s="112" t="s">
        <v>14</v>
      </c>
      <c r="H10" s="113" t="s">
        <v>14</v>
      </c>
      <c r="I10" s="114" t="s">
        <v>14</v>
      </c>
      <c r="J10" s="114" t="s">
        <v>16</v>
      </c>
      <c r="K10" s="21"/>
    </row>
    <row r="11" spans="1:13" ht="13.5" customHeight="1">
      <c r="A11" s="20">
        <f t="shared" si="0"/>
        <v>4</v>
      </c>
      <c r="B11" s="115" t="s">
        <v>23</v>
      </c>
      <c r="C11" s="116"/>
      <c r="D11" s="117">
        <v>320</v>
      </c>
      <c r="E11" s="117">
        <v>366</v>
      </c>
      <c r="F11" s="118">
        <v>2</v>
      </c>
      <c r="G11" s="117">
        <v>67</v>
      </c>
      <c r="H11" s="100">
        <v>192</v>
      </c>
      <c r="I11" s="99">
        <v>116</v>
      </c>
      <c r="J11" s="119">
        <f>SUM(D11:I11)</f>
        <v>1063</v>
      </c>
      <c r="K11" s="21"/>
      <c r="M11" s="143"/>
    </row>
    <row r="12" spans="1:13" ht="13.5" customHeight="1">
      <c r="A12" s="20">
        <f t="shared" si="0"/>
        <v>5</v>
      </c>
      <c r="B12" s="115" t="s">
        <v>24</v>
      </c>
      <c r="C12" s="120"/>
      <c r="D12" s="121">
        <v>315</v>
      </c>
      <c r="E12" s="121">
        <v>365</v>
      </c>
      <c r="F12" s="122">
        <v>3</v>
      </c>
      <c r="G12" s="121">
        <v>63</v>
      </c>
      <c r="H12" s="106">
        <v>192</v>
      </c>
      <c r="I12" s="105">
        <v>114</v>
      </c>
      <c r="J12" s="123">
        <f t="shared" ref="J12:J21" si="1">SUM(D12:I12)</f>
        <v>1052</v>
      </c>
      <c r="K12" s="21"/>
      <c r="M12" s="143"/>
    </row>
    <row r="13" spans="1:13" ht="15">
      <c r="A13" s="20">
        <f t="shared" si="0"/>
        <v>6</v>
      </c>
      <c r="B13" s="115" t="s">
        <v>25</v>
      </c>
      <c r="C13" s="120"/>
      <c r="D13" s="121">
        <v>293</v>
      </c>
      <c r="E13" s="121">
        <v>332</v>
      </c>
      <c r="F13" s="122">
        <v>2</v>
      </c>
      <c r="G13" s="121">
        <v>60</v>
      </c>
      <c r="H13" s="106">
        <v>192</v>
      </c>
      <c r="I13" s="105">
        <v>105</v>
      </c>
      <c r="J13" s="123">
        <f t="shared" si="1"/>
        <v>984</v>
      </c>
      <c r="K13" s="21"/>
      <c r="M13" s="143"/>
    </row>
    <row r="14" spans="1:13" ht="15">
      <c r="A14" s="20">
        <f t="shared" si="0"/>
        <v>7</v>
      </c>
      <c r="B14" s="115" t="s">
        <v>29</v>
      </c>
      <c r="C14" s="120"/>
      <c r="D14" s="121">
        <v>269</v>
      </c>
      <c r="E14" s="121">
        <v>313</v>
      </c>
      <c r="F14" s="122">
        <v>2</v>
      </c>
      <c r="G14" s="121">
        <v>53</v>
      </c>
      <c r="H14" s="106">
        <v>192</v>
      </c>
      <c r="I14" s="105">
        <v>100</v>
      </c>
      <c r="J14" s="123">
        <f t="shared" si="1"/>
        <v>929</v>
      </c>
      <c r="K14" s="21"/>
      <c r="M14" s="143"/>
    </row>
    <row r="15" spans="1:13" ht="15">
      <c r="A15" s="20">
        <f t="shared" si="0"/>
        <v>8</v>
      </c>
      <c r="B15" s="115" t="s">
        <v>30</v>
      </c>
      <c r="C15" s="120"/>
      <c r="D15" s="121">
        <v>277</v>
      </c>
      <c r="E15" s="121">
        <v>277</v>
      </c>
      <c r="F15" s="122">
        <v>2</v>
      </c>
      <c r="G15" s="121">
        <v>57</v>
      </c>
      <c r="H15" s="106">
        <v>192</v>
      </c>
      <c r="I15" s="105">
        <v>103</v>
      </c>
      <c r="J15" s="123">
        <f t="shared" si="1"/>
        <v>908</v>
      </c>
      <c r="K15" s="21"/>
      <c r="M15" s="143"/>
    </row>
    <row r="16" spans="1:13" ht="15">
      <c r="A16" s="20">
        <f t="shared" si="0"/>
        <v>9</v>
      </c>
      <c r="B16" s="115" t="s">
        <v>31</v>
      </c>
      <c r="C16" s="120"/>
      <c r="D16" s="121">
        <v>343</v>
      </c>
      <c r="E16" s="121">
        <v>275</v>
      </c>
      <c r="F16" s="122">
        <v>3</v>
      </c>
      <c r="G16" s="121">
        <v>70</v>
      </c>
      <c r="H16" s="106">
        <v>192</v>
      </c>
      <c r="I16" s="105">
        <v>119</v>
      </c>
      <c r="J16" s="123">
        <f t="shared" si="1"/>
        <v>1002</v>
      </c>
      <c r="K16" s="21"/>
      <c r="M16" s="143"/>
    </row>
    <row r="17" spans="1:13" ht="15">
      <c r="A17" s="20">
        <f t="shared" si="0"/>
        <v>10</v>
      </c>
      <c r="B17" s="115" t="s">
        <v>26</v>
      </c>
      <c r="C17" s="120"/>
      <c r="D17" s="121">
        <v>371</v>
      </c>
      <c r="E17" s="121">
        <v>295</v>
      </c>
      <c r="F17" s="122">
        <v>2</v>
      </c>
      <c r="G17" s="121">
        <v>79</v>
      </c>
      <c r="H17" s="106">
        <v>192</v>
      </c>
      <c r="I17" s="105">
        <v>126</v>
      </c>
      <c r="J17" s="123">
        <f t="shared" si="1"/>
        <v>1065</v>
      </c>
      <c r="K17" s="21"/>
      <c r="M17" s="143"/>
    </row>
    <row r="18" spans="1:13" ht="15">
      <c r="A18" s="20">
        <f t="shared" si="0"/>
        <v>11</v>
      </c>
      <c r="B18" s="115" t="s">
        <v>20</v>
      </c>
      <c r="C18" s="120"/>
      <c r="D18" s="121">
        <v>365</v>
      </c>
      <c r="E18" s="121">
        <v>295</v>
      </c>
      <c r="F18" s="122">
        <v>3</v>
      </c>
      <c r="G18" s="121">
        <v>75</v>
      </c>
      <c r="H18" s="106">
        <v>192</v>
      </c>
      <c r="I18" s="105">
        <v>124</v>
      </c>
      <c r="J18" s="123">
        <f t="shared" si="1"/>
        <v>1054</v>
      </c>
      <c r="K18" s="21"/>
      <c r="M18" s="143"/>
    </row>
    <row r="19" spans="1:13" ht="15">
      <c r="A19" s="20">
        <f t="shared" si="0"/>
        <v>12</v>
      </c>
      <c r="B19" s="115" t="s">
        <v>27</v>
      </c>
      <c r="C19" s="120"/>
      <c r="D19" s="121">
        <v>316</v>
      </c>
      <c r="E19" s="121">
        <v>283</v>
      </c>
      <c r="F19" s="122">
        <v>4</v>
      </c>
      <c r="G19" s="121">
        <v>68</v>
      </c>
      <c r="H19" s="106">
        <v>192</v>
      </c>
      <c r="I19" s="105">
        <v>113</v>
      </c>
      <c r="J19" s="123">
        <f t="shared" si="1"/>
        <v>976</v>
      </c>
      <c r="K19" s="21"/>
      <c r="M19" s="143"/>
    </row>
    <row r="20" spans="1:13" ht="15">
      <c r="A20" s="20">
        <f t="shared" si="0"/>
        <v>13</v>
      </c>
      <c r="B20" s="115" t="s">
        <v>21</v>
      </c>
      <c r="C20" s="120"/>
      <c r="D20" s="121">
        <v>276</v>
      </c>
      <c r="E20" s="121">
        <v>299</v>
      </c>
      <c r="F20" s="122">
        <v>3</v>
      </c>
      <c r="G20" s="121">
        <v>54</v>
      </c>
      <c r="H20" s="106">
        <v>192</v>
      </c>
      <c r="I20" s="105">
        <v>103</v>
      </c>
      <c r="J20" s="123">
        <f t="shared" si="1"/>
        <v>927</v>
      </c>
      <c r="K20" s="21"/>
      <c r="M20" s="143"/>
    </row>
    <row r="21" spans="1:13" ht="15">
      <c r="A21" s="20">
        <f t="shared" si="0"/>
        <v>14</v>
      </c>
      <c r="B21" s="115" t="s">
        <v>22</v>
      </c>
      <c r="C21" s="120"/>
      <c r="D21" s="121">
        <v>300</v>
      </c>
      <c r="E21" s="121">
        <v>320</v>
      </c>
      <c r="F21" s="122">
        <v>3</v>
      </c>
      <c r="G21" s="121">
        <v>63</v>
      </c>
      <c r="H21" s="106">
        <v>192</v>
      </c>
      <c r="I21" s="105">
        <v>109</v>
      </c>
      <c r="J21" s="123">
        <f t="shared" si="1"/>
        <v>987</v>
      </c>
      <c r="K21" s="21"/>
      <c r="M21" s="143"/>
    </row>
    <row r="22" spans="1:13" ht="15.75" thickBot="1">
      <c r="A22" s="20">
        <f t="shared" si="0"/>
        <v>15</v>
      </c>
      <c r="B22" s="124" t="s">
        <v>28</v>
      </c>
      <c r="C22" s="125"/>
      <c r="D22" s="126">
        <v>325</v>
      </c>
      <c r="E22" s="126">
        <v>353</v>
      </c>
      <c r="F22" s="127">
        <v>2</v>
      </c>
      <c r="G22" s="126">
        <v>68</v>
      </c>
      <c r="H22" s="126">
        <v>192</v>
      </c>
      <c r="I22" s="111">
        <v>118</v>
      </c>
      <c r="J22" s="128">
        <f>SUM(D22:I22)</f>
        <v>1058</v>
      </c>
      <c r="K22" s="21"/>
      <c r="M22" s="143"/>
    </row>
    <row r="23" spans="1:13" ht="15.75" thickBot="1">
      <c r="A23" s="20">
        <f t="shared" si="0"/>
        <v>16</v>
      </c>
      <c r="B23" s="129"/>
      <c r="C23" s="130"/>
      <c r="D23" s="131"/>
      <c r="E23" s="131"/>
      <c r="F23" s="131"/>
      <c r="G23" s="131"/>
      <c r="H23" s="131"/>
      <c r="I23" s="131"/>
      <c r="J23" s="131"/>
      <c r="K23" s="21"/>
      <c r="M23" s="143"/>
    </row>
    <row r="24" spans="1:13" ht="15.75" thickBot="1">
      <c r="A24" s="20">
        <f t="shared" si="0"/>
        <v>17</v>
      </c>
      <c r="B24" s="132" t="s">
        <v>17</v>
      </c>
      <c r="C24" s="133"/>
      <c r="D24" s="134">
        <f t="shared" ref="D24:J24" si="2">SUM(D11:D22)/12</f>
        <v>314.16666666666669</v>
      </c>
      <c r="E24" s="135">
        <f t="shared" si="2"/>
        <v>314.41666666666669</v>
      </c>
      <c r="F24" s="136">
        <f t="shared" si="2"/>
        <v>2.5833333333333335</v>
      </c>
      <c r="G24" s="135">
        <f t="shared" si="2"/>
        <v>64.75</v>
      </c>
      <c r="H24" s="137">
        <f t="shared" si="2"/>
        <v>192</v>
      </c>
      <c r="I24" s="138">
        <f t="shared" si="2"/>
        <v>112.5</v>
      </c>
      <c r="J24" s="139">
        <f t="shared" si="2"/>
        <v>1000.4166666666666</v>
      </c>
      <c r="K24" s="21"/>
      <c r="M24" s="143"/>
    </row>
    <row r="25" spans="1:13" ht="15">
      <c r="A25" s="20">
        <f t="shared" si="0"/>
        <v>18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 spans="1:13" ht="15">
      <c r="A26" s="20">
        <f t="shared" si="0"/>
        <v>19</v>
      </c>
      <c r="B26" s="140" t="s">
        <v>91</v>
      </c>
      <c r="C26" s="16"/>
      <c r="D26" s="17"/>
      <c r="E26" s="16"/>
      <c r="F26" s="13"/>
      <c r="G26" s="16"/>
      <c r="H26" s="16"/>
      <c r="I26" s="16"/>
      <c r="J26" s="16"/>
      <c r="K26" s="21"/>
    </row>
    <row r="27" spans="1:13">
      <c r="A27" s="20"/>
    </row>
    <row r="29" spans="1:13">
      <c r="D29" s="143"/>
      <c r="E29" s="143"/>
      <c r="F29" s="143"/>
      <c r="G29" s="143"/>
      <c r="H29" s="143"/>
      <c r="I29" s="143"/>
      <c r="J29" s="143"/>
    </row>
    <row r="46" spans="4:10">
      <c r="D46" s="143"/>
      <c r="E46" s="143"/>
      <c r="F46" s="143"/>
      <c r="G46" s="143"/>
      <c r="H46" s="143"/>
      <c r="I46" s="143"/>
      <c r="J46" s="143"/>
    </row>
    <row r="47" spans="4:10">
      <c r="D47" s="143"/>
      <c r="E47" s="143"/>
      <c r="F47" s="143"/>
      <c r="G47" s="143"/>
      <c r="H47" s="143"/>
      <c r="I47" s="143"/>
      <c r="J47" s="143"/>
    </row>
    <row r="48" spans="4:10">
      <c r="D48" s="143"/>
      <c r="E48" s="143"/>
      <c r="F48" s="143"/>
      <c r="G48" s="143"/>
      <c r="H48" s="143"/>
      <c r="I48" s="143"/>
      <c r="J48" s="143"/>
    </row>
    <row r="49" spans="4:10">
      <c r="D49" s="143"/>
      <c r="E49" s="143"/>
      <c r="F49" s="143"/>
      <c r="G49" s="143"/>
      <c r="H49" s="143"/>
      <c r="I49" s="143"/>
      <c r="J49" s="143"/>
    </row>
    <row r="50" spans="4:10">
      <c r="D50" s="143"/>
      <c r="E50" s="143"/>
      <c r="F50" s="143"/>
      <c r="G50" s="143"/>
      <c r="H50" s="143"/>
      <c r="I50" s="143"/>
      <c r="J50" s="143"/>
    </row>
    <row r="51" spans="4:10">
      <c r="D51" s="143"/>
      <c r="E51" s="143"/>
      <c r="F51" s="143"/>
      <c r="G51" s="143"/>
      <c r="H51" s="143"/>
      <c r="I51" s="143"/>
      <c r="J51" s="143"/>
    </row>
    <row r="52" spans="4:10">
      <c r="D52" s="143"/>
      <c r="E52" s="143"/>
      <c r="F52" s="143"/>
      <c r="G52" s="143"/>
      <c r="H52" s="143"/>
      <c r="I52" s="143"/>
      <c r="J52" s="143"/>
    </row>
    <row r="53" spans="4:10">
      <c r="D53" s="143"/>
      <c r="E53" s="143"/>
      <c r="F53" s="143"/>
      <c r="G53" s="143"/>
      <c r="H53" s="143"/>
      <c r="I53" s="143"/>
      <c r="J53" s="143"/>
    </row>
    <row r="54" spans="4:10">
      <c r="D54" s="143"/>
      <c r="E54" s="143"/>
      <c r="F54" s="143"/>
      <c r="G54" s="143"/>
      <c r="H54" s="143"/>
      <c r="I54" s="143"/>
      <c r="J54" s="143"/>
    </row>
    <row r="55" spans="4:10">
      <c r="D55" s="143"/>
      <c r="E55" s="143"/>
      <c r="F55" s="143"/>
      <c r="G55" s="143"/>
      <c r="H55" s="143"/>
      <c r="I55" s="143"/>
      <c r="J55" s="143"/>
    </row>
    <row r="56" spans="4:10">
      <c r="D56" s="143"/>
      <c r="E56" s="143"/>
      <c r="F56" s="143"/>
      <c r="G56" s="143"/>
      <c r="H56" s="143"/>
      <c r="I56" s="143"/>
      <c r="J56" s="143"/>
    </row>
    <row r="57" spans="4:10">
      <c r="D57" s="143"/>
      <c r="E57" s="143"/>
      <c r="F57" s="143"/>
      <c r="G57" s="143"/>
      <c r="H57" s="143"/>
      <c r="I57" s="143"/>
      <c r="J57" s="143"/>
    </row>
    <row r="58" spans="4:10">
      <c r="D58" s="143"/>
      <c r="E58" s="143"/>
      <c r="F58" s="143"/>
      <c r="G58" s="143"/>
      <c r="H58" s="143"/>
      <c r="I58" s="143"/>
      <c r="J58" s="143"/>
    </row>
    <row r="59" spans="4:10">
      <c r="D59" s="143"/>
      <c r="E59" s="143"/>
      <c r="F59" s="143"/>
      <c r="G59" s="143"/>
      <c r="H59" s="143"/>
      <c r="I59" s="143"/>
      <c r="J59" s="143"/>
    </row>
    <row r="60" spans="4:10">
      <c r="D60" s="143"/>
    </row>
    <row r="61" spans="4:10">
      <c r="D61" s="143"/>
    </row>
    <row r="62" spans="4:10">
      <c r="D62" s="143"/>
    </row>
    <row r="63" spans="4:10">
      <c r="D63" s="143"/>
    </row>
  </sheetData>
  <mergeCells count="3">
    <mergeCell ref="B3:I3"/>
    <mergeCell ref="B4:I4"/>
    <mergeCell ref="D6:H6"/>
  </mergeCells>
  <phoneticPr fontId="2" type="noConversion"/>
  <pageMargins left="0.7" right="0.7" top="0.75" bottom="0.75" header="0.3" footer="0.3"/>
  <pageSetup scale="68" orientation="portrait" r:id="rId1"/>
  <headerFooter>
    <oddHeader>&amp;R&amp;"Arial,Bold"Black Hills Power, Inc.
September 30, 2015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Rate - Summary</vt:lpstr>
      <vt:lpstr>Sch. 2 - BHP</vt:lpstr>
      <vt:lpstr>Sch. 2 - Gillette</vt:lpstr>
      <vt:lpstr>Sch. 2 - CLFP</vt:lpstr>
      <vt:lpstr>Sch. 2 - BHW</vt:lpstr>
      <vt:lpstr>Sch. 2 - Basin</vt:lpstr>
      <vt:lpstr>Sch. 2 - WMPA</vt:lpstr>
      <vt:lpstr>Sch. 2 - Total</vt:lpstr>
      <vt:lpstr>CUS AC LOADS</vt:lpstr>
      <vt:lpstr>'CUS AC LOADS'!Print_Area</vt:lpstr>
      <vt:lpstr>'Rate - Summary'!Print_Area</vt:lpstr>
      <vt:lpstr>'Sch. 2 - Basin'!Print_Area</vt:lpstr>
      <vt:lpstr>'Sch. 2 - BHP'!Print_Area</vt:lpstr>
      <vt:lpstr>'Sch. 2 - BHW'!Print_Area</vt:lpstr>
      <vt:lpstr>'Sch. 2 - CLFP'!Print_Area</vt:lpstr>
      <vt:lpstr>'Sch. 2 - Gillette'!Print_Area</vt:lpstr>
      <vt:lpstr>'Sch. 2 - Total'!Print_Area</vt:lpstr>
      <vt:lpstr>'Sch. 2 - WMPA'!Print_Area</vt:lpstr>
    </vt:vector>
  </TitlesOfParts>
  <Company>Black Hills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swilliam</dc:creator>
  <cp:lastModifiedBy>Schuldt, Rachel</cp:lastModifiedBy>
  <cp:lastPrinted>2015-09-04T20:55:58Z</cp:lastPrinted>
  <dcterms:created xsi:type="dcterms:W3CDTF">2008-12-08T23:28:21Z</dcterms:created>
  <dcterms:modified xsi:type="dcterms:W3CDTF">2021-09-28T13:49:56Z</dcterms:modified>
</cp:coreProperties>
</file>