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2\True Up\Support\"/>
    </mc:Choice>
  </mc:AlternateContent>
  <xr:revisionPtr revIDLastSave="0" documentId="13_ncr:1_{6F6B85C1-875B-4EB8-AF68-31EAAB91CC9F}" xr6:coauthVersionLast="47" xr6:coauthVersionMax="47" xr10:uidLastSave="{00000000-0000-0000-0000-000000000000}"/>
  <bookViews>
    <workbookView xWindow="-108" yWindow="-108" windowWidth="23256" windowHeight="14016" xr2:uid="{FD4FC690-2690-4987-B53F-F1C4BC1410BB}"/>
  </bookViews>
  <sheets>
    <sheet name="A8-Prepmts" sheetId="1" r:id="rId1"/>
    <sheet name="165002 Detail" sheetId="5" r:id="rId2"/>
    <sheet name="165004 Detail" sheetId="3" r:id="rId3"/>
    <sheet name="165012 Detail" sheetId="4" r:id="rId4"/>
    <sheet name="165020 Detail" sheetId="2" r:id="rId5"/>
  </sheets>
  <externalReferences>
    <externalReference r:id="rId6"/>
    <externalReference r:id="rId7"/>
    <externalReference r:id="rId8"/>
    <externalReference r:id="rId9"/>
  </externalReferences>
  <definedNames>
    <definedName name="__123Graph_A" localSheetId="0" hidden="1">[1]Sheet3!#REF!</definedName>
    <definedName name="__123Graph_A" hidden="1">[1]Sheet3!#REF!</definedName>
    <definedName name="__123Graph_A1991" localSheetId="0" hidden="1">[1]Sheet3!#REF!</definedName>
    <definedName name="__123Graph_A1991" hidden="1">[1]Sheet3!#REF!</definedName>
    <definedName name="__123Graph_A1992" localSheetId="0" hidden="1">[1]Sheet3!#REF!</definedName>
    <definedName name="__123Graph_A1992" hidden="1">[1]Sheet3!#REF!</definedName>
    <definedName name="__123Graph_A1993" localSheetId="0" hidden="1">[1]Sheet3!#REF!</definedName>
    <definedName name="__123Graph_A1993" hidden="1">[1]Sheet3!#REF!</definedName>
    <definedName name="__123Graph_A1994" localSheetId="0" hidden="1">[1]Sheet3!#REF!</definedName>
    <definedName name="__123Graph_A1994" hidden="1">[1]Sheet3!#REF!</definedName>
    <definedName name="__123Graph_A1995" localSheetId="0" hidden="1">[1]Sheet3!#REF!</definedName>
    <definedName name="__123Graph_A1995" hidden="1">[1]Sheet3!#REF!</definedName>
    <definedName name="__123Graph_A1996" localSheetId="0" hidden="1">[1]Sheet3!#REF!</definedName>
    <definedName name="__123Graph_A1996" hidden="1">[1]Sheet3!#REF!</definedName>
    <definedName name="__123Graph_ABAR" localSheetId="0" hidden="1">[1]Sheet3!#REF!</definedName>
    <definedName name="__123Graph_ABAR" hidden="1">[1]Sheet3!#REF!</definedName>
    <definedName name="__123Graph_B" localSheetId="0" hidden="1">[1]Sheet3!#REF!</definedName>
    <definedName name="__123Graph_B" hidden="1">[1]Sheet3!#REF!</definedName>
    <definedName name="__123Graph_B1991" localSheetId="0" hidden="1">[1]Sheet3!#REF!</definedName>
    <definedName name="__123Graph_B1991" hidden="1">[1]Sheet3!#REF!</definedName>
    <definedName name="__123Graph_B1992" localSheetId="0" hidden="1">[1]Sheet3!#REF!</definedName>
    <definedName name="__123Graph_B1992" hidden="1">[1]Sheet3!#REF!</definedName>
    <definedName name="__123Graph_B1993" localSheetId="0" hidden="1">[1]Sheet3!#REF!</definedName>
    <definedName name="__123Graph_B1993" hidden="1">[1]Sheet3!#REF!</definedName>
    <definedName name="__123Graph_B1994" localSheetId="0" hidden="1">[1]Sheet3!#REF!</definedName>
    <definedName name="__123Graph_B1994" hidden="1">[1]Sheet3!#REF!</definedName>
    <definedName name="__123Graph_B1995" localSheetId="0" hidden="1">[1]Sheet3!#REF!</definedName>
    <definedName name="__123Graph_B1995" hidden="1">[1]Sheet3!#REF!</definedName>
    <definedName name="__123Graph_B1996" localSheetId="0" hidden="1">[1]Sheet3!#REF!</definedName>
    <definedName name="__123Graph_B1996" hidden="1">[1]Sheet3!#REF!</definedName>
    <definedName name="__123Graph_BBAR" localSheetId="0" hidden="1">[1]Sheet3!#REF!</definedName>
    <definedName name="__123Graph_BBAR" hidden="1">[1]Sheet3!#REF!</definedName>
    <definedName name="__123Graph_CBAR" localSheetId="0" hidden="1">[1]Sheet3!#REF!</definedName>
    <definedName name="__123Graph_CBAR" hidden="1">[1]Sheet3!#REF!</definedName>
    <definedName name="__123Graph_DBAR" localSheetId="0" hidden="1">[1]Sheet3!#REF!</definedName>
    <definedName name="__123Graph_DBAR" hidden="1">[1]Sheet3!#REF!</definedName>
    <definedName name="__123Graph_EBAR" localSheetId="0" hidden="1">[1]Sheet3!#REF!</definedName>
    <definedName name="__123Graph_EBAR" hidden="1">[1]Sheet3!#REF!</definedName>
    <definedName name="__123Graph_FBAR" localSheetId="0" hidden="1">[1]Sheet3!#REF!</definedName>
    <definedName name="__123Graph_FBAR" hidden="1">[1]Sheet3!#REF!</definedName>
    <definedName name="__123Graph_X" localSheetId="0" hidden="1">[1]Sheet3!#REF!</definedName>
    <definedName name="__123Graph_X" hidden="1">[1]Sheet3!#REF!</definedName>
    <definedName name="__123Graph_X1991" localSheetId="0" hidden="1">[1]Sheet3!#REF!</definedName>
    <definedName name="__123Graph_X1991" hidden="1">[1]Sheet3!#REF!</definedName>
    <definedName name="__123Graph_X1992" localSheetId="0" hidden="1">[1]Sheet3!#REF!</definedName>
    <definedName name="__123Graph_X1992" hidden="1">[1]Sheet3!#REF!</definedName>
    <definedName name="__123Graph_X1993" localSheetId="0" hidden="1">[1]Sheet3!#REF!</definedName>
    <definedName name="__123Graph_X1993" hidden="1">[1]Sheet3!#REF!</definedName>
    <definedName name="__123Graph_X1994" localSheetId="0" hidden="1">[1]Sheet3!#REF!</definedName>
    <definedName name="__123Graph_X1994" hidden="1">[1]Sheet3!#REF!</definedName>
    <definedName name="__123Graph_X1995" localSheetId="0" hidden="1">[1]Sheet3!#REF!</definedName>
    <definedName name="__123Graph_X1995" hidden="1">[1]Sheet3!#REF!</definedName>
    <definedName name="__123Graph_X1996" localSheetId="0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localSheetId="0" hidden="1">'[2]Exp Detail'!#REF!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localSheetId="0" hidden="1">'[2]Exp Detail'!#REF!</definedName>
    <definedName name="_Key1" hidden="1">'[2]Exp Detail'!#REF!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'[3]Act Att-H'!$G$57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'[3]Act Att-H'!$G$50</definedName>
    <definedName name="Library" hidden="1">"a1"</definedName>
    <definedName name="MAY" hidden="1">{#N/A,#N/A,FALSE,"EMPPAY"}</definedName>
    <definedName name="NA">0</definedName>
    <definedName name="_xlnm.Print_Area" localSheetId="0">'A8-Prepmts'!$A$1:$H$23</definedName>
    <definedName name="TE">'[3]Act Att-H'!$I$183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'[3]Act Att-H'!$I$174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'[3]Act Att-H'!$I$191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2" i="1"/>
  <c r="E9" i="1"/>
  <c r="J11" i="5"/>
  <c r="I10" i="5"/>
  <c r="H10" i="5"/>
  <c r="G10" i="5"/>
  <c r="F10" i="5"/>
  <c r="T8" i="3" l="1"/>
  <c r="T9" i="3" s="1"/>
  <c r="F9" i="3" l="1"/>
  <c r="G9" i="3"/>
  <c r="H9" i="3"/>
  <c r="I9" i="3"/>
  <c r="J9" i="3"/>
  <c r="K9" i="3"/>
  <c r="L9" i="3"/>
  <c r="N9" i="3"/>
  <c r="O9" i="3"/>
  <c r="P9" i="3"/>
  <c r="Q9" i="3"/>
  <c r="R9" i="3"/>
  <c r="M9" i="3"/>
  <c r="F16" i="4" l="1"/>
  <c r="G16" i="4"/>
  <c r="H16" i="4"/>
  <c r="I16" i="4"/>
  <c r="J16" i="4"/>
  <c r="K16" i="4"/>
  <c r="L16" i="4"/>
  <c r="M16" i="4"/>
  <c r="N16" i="4"/>
  <c r="O16" i="4"/>
  <c r="P16" i="4"/>
  <c r="Q16" i="4"/>
  <c r="R16" i="4"/>
  <c r="T9" i="4"/>
  <c r="T10" i="4"/>
  <c r="T11" i="4"/>
  <c r="T12" i="4"/>
  <c r="T13" i="4"/>
  <c r="T14" i="4"/>
  <c r="T15" i="4"/>
  <c r="T16" i="4" l="1"/>
  <c r="T9" i="5"/>
  <c r="T20" i="4"/>
  <c r="T14" i="2"/>
  <c r="T14" i="5"/>
  <c r="T11" i="3"/>
  <c r="T4" i="3" l="1"/>
  <c r="T5" i="3"/>
  <c r="R10" i="2" l="1"/>
  <c r="F10" i="2"/>
  <c r="G10" i="2"/>
  <c r="H10" i="2"/>
  <c r="I10" i="2"/>
  <c r="J10" i="2"/>
  <c r="K10" i="2"/>
  <c r="L10" i="2"/>
  <c r="M10" i="2"/>
  <c r="N10" i="2"/>
  <c r="O10" i="2"/>
  <c r="P10" i="2"/>
  <c r="Q10" i="2"/>
  <c r="T4" i="2"/>
  <c r="T5" i="2"/>
  <c r="T7" i="3" l="1"/>
  <c r="T4" i="4" l="1"/>
  <c r="T8" i="4" l="1"/>
  <c r="T7" i="4"/>
  <c r="T6" i="4"/>
  <c r="T5" i="4"/>
  <c r="R3" i="2" l="1"/>
  <c r="Q3" i="2"/>
  <c r="P3" i="2"/>
  <c r="O3" i="2"/>
  <c r="N3" i="2"/>
  <c r="M3" i="2"/>
  <c r="L3" i="2"/>
  <c r="K3" i="2"/>
  <c r="J3" i="2"/>
  <c r="I3" i="2"/>
  <c r="H3" i="2"/>
  <c r="G3" i="2"/>
  <c r="F3" i="2"/>
  <c r="R3" i="4"/>
  <c r="Q3" i="4"/>
  <c r="P3" i="4"/>
  <c r="O3" i="4"/>
  <c r="N3" i="4"/>
  <c r="M3" i="4"/>
  <c r="L3" i="4"/>
  <c r="K3" i="4"/>
  <c r="J3" i="4"/>
  <c r="I3" i="4"/>
  <c r="H3" i="4"/>
  <c r="G3" i="4"/>
  <c r="F3" i="4"/>
  <c r="R3" i="3"/>
  <c r="Q3" i="3"/>
  <c r="P3" i="3"/>
  <c r="O3" i="3"/>
  <c r="N3" i="3"/>
  <c r="M3" i="3"/>
  <c r="L3" i="3"/>
  <c r="K3" i="3"/>
  <c r="J3" i="3"/>
  <c r="I3" i="3"/>
  <c r="H3" i="3"/>
  <c r="G3" i="3"/>
  <c r="F3" i="3"/>
  <c r="H15" i="2" l="1"/>
  <c r="I15" i="2"/>
  <c r="J15" i="2"/>
  <c r="K15" i="2"/>
  <c r="L15" i="2"/>
  <c r="M15" i="2"/>
  <c r="N15" i="2"/>
  <c r="O15" i="2"/>
  <c r="P15" i="2"/>
  <c r="Q15" i="2"/>
  <c r="R15" i="2"/>
  <c r="F15" i="2"/>
  <c r="G15" i="2"/>
  <c r="H21" i="4"/>
  <c r="I21" i="4"/>
  <c r="J21" i="4"/>
  <c r="K21" i="4"/>
  <c r="L21" i="4"/>
  <c r="M21" i="4"/>
  <c r="N21" i="4"/>
  <c r="O21" i="4"/>
  <c r="P21" i="4"/>
  <c r="R21" i="4"/>
  <c r="G21" i="4"/>
  <c r="Q21" i="4"/>
  <c r="F21" i="4"/>
  <c r="G12" i="3"/>
  <c r="H12" i="3"/>
  <c r="I12" i="3"/>
  <c r="J12" i="3"/>
  <c r="K12" i="3"/>
  <c r="L12" i="3"/>
  <c r="M12" i="3"/>
  <c r="N12" i="3"/>
  <c r="O12" i="3"/>
  <c r="P12" i="3"/>
  <c r="Q12" i="3"/>
  <c r="R12" i="3"/>
  <c r="F12" i="3"/>
  <c r="G12" i="5"/>
  <c r="G15" i="5" s="1"/>
  <c r="H12" i="5"/>
  <c r="H15" i="5" s="1"/>
  <c r="I12" i="5"/>
  <c r="I15" i="5" s="1"/>
  <c r="J12" i="5"/>
  <c r="J15" i="5" s="1"/>
  <c r="K12" i="5"/>
  <c r="K15" i="5" s="1"/>
  <c r="L12" i="5"/>
  <c r="L15" i="5" s="1"/>
  <c r="M12" i="5"/>
  <c r="M15" i="5" s="1"/>
  <c r="N12" i="5"/>
  <c r="N15" i="5" s="1"/>
  <c r="O12" i="5"/>
  <c r="O15" i="5" s="1"/>
  <c r="P12" i="5"/>
  <c r="P15" i="5" s="1"/>
  <c r="Q12" i="5"/>
  <c r="Q15" i="5" s="1"/>
  <c r="R12" i="5"/>
  <c r="R15" i="5" s="1"/>
  <c r="F12" i="5"/>
  <c r="F15" i="5" s="1"/>
  <c r="T9" i="2" l="1"/>
  <c r="T7" i="2"/>
  <c r="T8" i="2"/>
  <c r="T5" i="5" l="1"/>
  <c r="T6" i="5"/>
  <c r="T7" i="5"/>
  <c r="T8" i="5"/>
  <c r="T10" i="5"/>
  <c r="T11" i="5"/>
  <c r="T6" i="2" l="1"/>
  <c r="T10" i="2" s="1"/>
  <c r="T6" i="3"/>
  <c r="T4" i="5" l="1"/>
  <c r="R3" i="5"/>
  <c r="Q3" i="5"/>
  <c r="P3" i="5"/>
  <c r="O3" i="5"/>
  <c r="N3" i="5"/>
  <c r="M3" i="5"/>
  <c r="L3" i="5"/>
  <c r="K3" i="5"/>
  <c r="J3" i="5"/>
  <c r="I3" i="5"/>
  <c r="H3" i="5"/>
  <c r="G3" i="5"/>
  <c r="F3" i="5"/>
  <c r="T12" i="5" l="1"/>
  <c r="E16" i="1"/>
  <c r="H14" i="1"/>
  <c r="H13" i="1"/>
  <c r="H12" i="1"/>
  <c r="H11" i="1"/>
  <c r="H10" i="1"/>
  <c r="H9" i="1"/>
  <c r="H8" i="1"/>
  <c r="A3" i="1"/>
  <c r="H15" i="1" l="1"/>
  <c r="H16" i="1" s="1"/>
  <c r="E18" i="1"/>
</calcChain>
</file>

<file path=xl/sharedStrings.xml><?xml version="1.0" encoding="utf-8"?>
<sst xmlns="http://schemas.openxmlformats.org/spreadsheetml/2006/main" count="187" uniqueCount="111">
  <si>
    <t>Worksheet A8</t>
  </si>
  <si>
    <t>Prepayments</t>
  </si>
  <si>
    <t>Page 1 of 1</t>
  </si>
  <si>
    <t>Line</t>
  </si>
  <si>
    <t>Prepaid Item</t>
  </si>
  <si>
    <t>Description</t>
  </si>
  <si>
    <t>13 Month Average Balance
(Note B)</t>
  </si>
  <si>
    <t>Allocator</t>
  </si>
  <si>
    <t>Allocation Factor</t>
  </si>
  <si>
    <t>Allocated Amount</t>
  </si>
  <si>
    <t>(a)</t>
  </si>
  <si>
    <t>(b)</t>
  </si>
  <si>
    <t>(c)</t>
  </si>
  <si>
    <t>(d)</t>
  </si>
  <si>
    <t>(e)</t>
  </si>
  <si>
    <t>(f)</t>
  </si>
  <si>
    <t>Direct Assigned Prepaids</t>
  </si>
  <si>
    <t>Prepaid Items (directly assigned to Transmission)</t>
  </si>
  <si>
    <t>DA</t>
  </si>
  <si>
    <t>Transmission Plant-Related Prepaid Items</t>
  </si>
  <si>
    <t>Prepaid Items (allocated by Transmission Plant)</t>
  </si>
  <si>
    <t>TP</t>
  </si>
  <si>
    <t>Transmission Expense-Related Prepaid Items</t>
  </si>
  <si>
    <t>Prepaid Items (allocated by Transmission Expense)</t>
  </si>
  <si>
    <t>TE</t>
  </si>
  <si>
    <t>Common Plant-Related Prepaid Items</t>
  </si>
  <si>
    <t>Prepaid Items (allocated by Common Plant Allocator)</t>
  </si>
  <si>
    <t>CE</t>
  </si>
  <si>
    <t>Wage &amp; Salary-Related Prepaid Items</t>
  </si>
  <si>
    <t>Prepaid Items (allocated by Wages &amp; Salaries)</t>
  </si>
  <si>
    <t>W/S</t>
  </si>
  <si>
    <t>General Plant-Related Prepaid Items</t>
  </si>
  <si>
    <t>Leases and Prepaid Items (allocated by Gross Plant Allocator)</t>
  </si>
  <si>
    <t>GP</t>
  </si>
  <si>
    <t>Net Plant-Related Prepaid Items</t>
  </si>
  <si>
    <t>Prepaid Items (allocated by Net Plant Allocator)</t>
  </si>
  <si>
    <t>NP</t>
  </si>
  <si>
    <t>Prepaid Items Not Allocated</t>
  </si>
  <si>
    <t>Prepaid Items Not Allocated (including but not limited to Insurance for Generation assets, Prepaid Generation maintenance, Land Easements and Leases for Generation and Distribution, and Income Taxes)</t>
  </si>
  <si>
    <t>NA</t>
  </si>
  <si>
    <t>Total</t>
  </si>
  <si>
    <t>(Note A)</t>
  </si>
  <si>
    <t>Total from A4-Rate Base</t>
  </si>
  <si>
    <t>Variance</t>
  </si>
  <si>
    <t>Notes</t>
  </si>
  <si>
    <t>A</t>
  </si>
  <si>
    <t>To Actual Attachment H, page 2, line 30</t>
  </si>
  <si>
    <t>B</t>
  </si>
  <si>
    <t>The total of the 13 month average of the individual items will match the 13 month average calculated on A4-Rate Base, page 2 line 14 column (h).  The variance between A8 and A4 will be $0.</t>
  </si>
  <si>
    <t>*Detail comes from monthly account reconciliations (N:\BHSC\Accounting - All Companies\Account Reconciliations\YYYY\MM-YYYY)</t>
  </si>
  <si>
    <t>13-month</t>
  </si>
  <si>
    <t>Vendor</t>
  </si>
  <si>
    <t>Vendor ID</t>
  </si>
  <si>
    <t>Voucher</t>
  </si>
  <si>
    <t>Average</t>
  </si>
  <si>
    <t>Liberty Mutual</t>
  </si>
  <si>
    <t>FM Global</t>
  </si>
  <si>
    <t>Hays Group</t>
  </si>
  <si>
    <t>Auto Renewal 21-22</t>
  </si>
  <si>
    <t>COE Property 21-22</t>
  </si>
  <si>
    <t>Busch Ranch Property 21-22</t>
  </si>
  <si>
    <t>Peakview Property 21-22</t>
  </si>
  <si>
    <t>Work Comp Renewal 21-22</t>
  </si>
  <si>
    <t>COE</t>
  </si>
  <si>
    <t>Busch Ranch</t>
  </si>
  <si>
    <t>Peakview</t>
  </si>
  <si>
    <t>Korterra Inc</t>
  </si>
  <si>
    <t>LICENSE, SUPPORT &amp; MAINT</t>
  </si>
  <si>
    <t>Vestas</t>
  </si>
  <si>
    <t>Praco LTD</t>
  </si>
  <si>
    <t>GE Electric</t>
  </si>
  <si>
    <t>Peak View Land Rent</t>
  </si>
  <si>
    <t>Standing accrual</t>
  </si>
  <si>
    <t>Ready Branding - Advert and Promo</t>
  </si>
  <si>
    <t>Qrtrly payment &amp; Adj, Q4 2021</t>
  </si>
  <si>
    <t>Ge Maint. Contract</t>
  </si>
  <si>
    <t>Land Rent - Easement</t>
  </si>
  <si>
    <t>WECC</t>
  </si>
  <si>
    <t>WESTERN ELECTRICITY COORDINATING COUNCIL</t>
  </si>
  <si>
    <t xml:space="preserve">Peak Reliability </t>
  </si>
  <si>
    <t>03478</t>
  </si>
  <si>
    <t>00171715</t>
  </si>
  <si>
    <t>00160020</t>
  </si>
  <si>
    <t>00172281</t>
  </si>
  <si>
    <t>NERC, WIRAB, WECC</t>
  </si>
  <si>
    <t>STATURTORY ASSESSMENT</t>
  </si>
  <si>
    <t>2020 Reliability Coordinator Fee</t>
  </si>
  <si>
    <t>SOUTHWEST POWER POOL INC</t>
  </si>
  <si>
    <t>00162462</t>
  </si>
  <si>
    <t>CO - 2022 RELIABILITY COORDIN</t>
  </si>
  <si>
    <t>165002 PREPAID INSURANCE</t>
  </si>
  <si>
    <t>165020 PREPAID DUES AND SUBSCRIPTIONS</t>
  </si>
  <si>
    <t>165012 PREPAID OTHR</t>
  </si>
  <si>
    <t>165004 PREPAID MAINTENANCE</t>
  </si>
  <si>
    <t>00174571</t>
  </si>
  <si>
    <t>Test/locate/set-up</t>
  </si>
  <si>
    <t>00169266</t>
  </si>
  <si>
    <t>Opswat</t>
  </si>
  <si>
    <t>95796</t>
  </si>
  <si>
    <t>00177239</t>
  </si>
  <si>
    <t>OPSWAT</t>
  </si>
  <si>
    <t>WS</t>
  </si>
  <si>
    <t>Misc Rent Accrual</t>
  </si>
  <si>
    <t>CO MANZANOLA GROUND 124</t>
  </si>
  <si>
    <t>TWIN MOUNTAIN TOWER LEASE 141</t>
  </si>
  <si>
    <t>CO WALSENBURG OPS CENTER LEASE</t>
  </si>
  <si>
    <t>DEER PEAK TOWER LEASE 137</t>
  </si>
  <si>
    <t>CO PUEBLO ERIE METER LEASE 274</t>
  </si>
  <si>
    <t>Lease #0000000231</t>
  </si>
  <si>
    <t>CO CANON CITY PARKING LOT LEAS</t>
  </si>
  <si>
    <t xml:space="preserve">00169266 REVERSE USE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</si>
</sst>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.00000_);_(* \(#,##0.00000\);_(* &quot;-&quot;??_);_(@_)"/>
    <numFmt numFmtId="167" formatCode="_(* #,##0_);_(* \(#,##0\);_(* &quot;-&quot;??_);_(@_)"/>
  </numFmts>
  <fonts count="10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Arial MT"/>
    </font>
    <font>
      <u/>
      <sz val="10"/>
      <name val="Times New Roman"/>
      <family val="1"/>
    </font>
    <font>
      <sz val="10"/>
      <color rgb="FF0000CC"/>
      <name val="Times New Roman"/>
      <family val="1"/>
    </font>
    <font>
      <sz val="10"/>
      <color rgb="FF0000FF"/>
      <name val="Arial"/>
      <family val="2"/>
    </font>
    <font>
      <b/>
      <sz val="12"/>
      <name val="Arial MT"/>
    </font>
    <font>
      <b/>
      <sz val="10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164" fontId="0" fillId="0" borderId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66">
    <xf numFmtId="164" fontId="0" fillId="0" borderId="0" xfId="0"/>
    <xf numFmtId="0" fontId="3" fillId="0" borderId="0" xfId="3" applyFont="1"/>
    <xf numFmtId="164" fontId="3" fillId="0" borderId="0" xfId="0" applyFont="1"/>
    <xf numFmtId="0" fontId="3" fillId="0" borderId="0" xfId="3" applyFont="1" applyAlignment="1">
      <alignment horizontal="right"/>
    </xf>
    <xf numFmtId="0" fontId="2" fillId="0" borderId="0" xfId="3" applyFont="1"/>
    <xf numFmtId="164" fontId="2" fillId="0" borderId="0" xfId="0" applyFont="1" applyAlignment="1" applyProtection="1">
      <alignment horizontal="center"/>
      <protection locked="0"/>
    </xf>
    <xf numFmtId="164" fontId="2" fillId="0" borderId="0" xfId="0" applyFont="1" applyAlignment="1" applyProtection="1">
      <alignment horizontal="center" wrapText="1"/>
      <protection locked="0"/>
    </xf>
    <xf numFmtId="0" fontId="3" fillId="0" borderId="1" xfId="3" applyFont="1" applyBorder="1"/>
    <xf numFmtId="164" fontId="2" fillId="0" borderId="1" xfId="0" applyFont="1" applyBorder="1" applyAlignment="1" applyProtection="1">
      <alignment horizontal="center"/>
      <protection locked="0"/>
    </xf>
    <xf numFmtId="164" fontId="2" fillId="0" borderId="1" xfId="0" applyFont="1" applyBorder="1" applyAlignment="1" applyProtection="1">
      <alignment horizontal="center" wrapText="1"/>
      <protection locked="0"/>
    </xf>
    <xf numFmtId="0" fontId="3" fillId="0" borderId="0" xfId="3" applyFont="1" applyAlignment="1">
      <alignment horizontal="center" vertical="top"/>
    </xf>
    <xf numFmtId="14" fontId="3" fillId="0" borderId="0" xfId="0" applyNumberFormat="1" applyFont="1" applyAlignment="1" applyProtection="1">
      <alignment vertical="top" wrapText="1"/>
      <protection locked="0"/>
    </xf>
    <xf numFmtId="0" fontId="3" fillId="0" borderId="0" xfId="3" applyFont="1" applyAlignment="1">
      <alignment vertical="top" wrapText="1"/>
    </xf>
    <xf numFmtId="165" fontId="3" fillId="2" borderId="0" xfId="2" applyNumberFormat="1" applyFont="1" applyFill="1" applyAlignment="1" applyProtection="1">
      <alignment vertical="top"/>
      <protection locked="0"/>
    </xf>
    <xf numFmtId="14" fontId="3" fillId="0" borderId="0" xfId="0" applyNumberFormat="1" applyFont="1" applyAlignment="1" applyProtection="1">
      <alignment horizontal="center" vertical="top"/>
      <protection locked="0"/>
    </xf>
    <xf numFmtId="166" fontId="3" fillId="0" borderId="0" xfId="1" applyNumberFormat="1" applyFont="1" applyFill="1" applyAlignment="1" applyProtection="1">
      <alignment vertical="top"/>
      <protection locked="0"/>
    </xf>
    <xf numFmtId="165" fontId="3" fillId="0" borderId="0" xfId="2" applyNumberFormat="1" applyFont="1" applyFill="1" applyAlignment="1" applyProtection="1">
      <alignment vertical="top"/>
      <protection locked="0"/>
    </xf>
    <xf numFmtId="167" fontId="3" fillId="2" borderId="0" xfId="1" applyNumberFormat="1" applyFont="1" applyFill="1" applyAlignment="1" applyProtection="1">
      <alignment vertical="top"/>
      <protection locked="0"/>
    </xf>
    <xf numFmtId="167" fontId="3" fillId="0" borderId="0" xfId="1" applyNumberFormat="1" applyFont="1" applyFill="1" applyAlignment="1" applyProtection="1">
      <alignment vertical="top"/>
      <protection locked="0"/>
    </xf>
    <xf numFmtId="0" fontId="3" fillId="0" borderId="0" xfId="3" applyFont="1" applyAlignment="1">
      <alignment horizontal="center"/>
    </xf>
    <xf numFmtId="0" fontId="3" fillId="0" borderId="2" xfId="3" applyFont="1" applyBorder="1"/>
    <xf numFmtId="165" fontId="3" fillId="0" borderId="2" xfId="2" applyNumberFormat="1" applyFont="1" applyFill="1" applyBorder="1"/>
    <xf numFmtId="165" fontId="3" fillId="0" borderId="2" xfId="2" applyNumberFormat="1" applyFont="1" applyBorder="1"/>
    <xf numFmtId="165" fontId="3" fillId="0" borderId="3" xfId="2" applyNumberFormat="1" applyFont="1" applyBorder="1"/>
    <xf numFmtId="165" fontId="3" fillId="0" borderId="4" xfId="2" applyNumberFormat="1" applyFont="1" applyBorder="1"/>
    <xf numFmtId="10" fontId="3" fillId="0" borderId="0" xfId="4" applyNumberFormat="1" applyFont="1" applyFill="1"/>
    <xf numFmtId="165" fontId="3" fillId="0" borderId="0" xfId="2" applyNumberFormat="1" applyFont="1" applyFill="1" applyBorder="1"/>
    <xf numFmtId="165" fontId="3" fillId="0" borderId="0" xfId="2" applyNumberFormat="1" applyFont="1" applyBorder="1"/>
    <xf numFmtId="0" fontId="5" fillId="0" borderId="0" xfId="3" applyFont="1" applyAlignment="1">
      <alignment horizontal="center"/>
    </xf>
    <xf numFmtId="0" fontId="6" fillId="0" borderId="0" xfId="3" applyFont="1"/>
    <xf numFmtId="44" fontId="3" fillId="0" borderId="0" xfId="3" applyNumberFormat="1" applyFont="1"/>
    <xf numFmtId="0" fontId="3" fillId="0" borderId="0" xfId="3" quotePrefix="1" applyFont="1"/>
    <xf numFmtId="164" fontId="7" fillId="0" borderId="0" xfId="0" applyFont="1"/>
    <xf numFmtId="164" fontId="0" fillId="0" borderId="1" xfId="0" applyBorder="1"/>
    <xf numFmtId="167" fontId="0" fillId="0" borderId="0" xfId="1" applyNumberFormat="1" applyFont="1"/>
    <xf numFmtId="167" fontId="8" fillId="0" borderId="2" xfId="1" applyNumberFormat="1" applyFont="1" applyBorder="1"/>
    <xf numFmtId="164" fontId="8" fillId="0" borderId="0" xfId="0" applyFont="1" applyAlignment="1">
      <alignment horizontal="right"/>
    </xf>
    <xf numFmtId="0" fontId="8" fillId="0" borderId="0" xfId="0" applyNumberFormat="1" applyFont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0" borderId="6" xfId="0" applyFont="1" applyBorder="1" applyAlignment="1">
      <alignment horizontal="center"/>
    </xf>
    <xf numFmtId="164" fontId="8" fillId="0" borderId="7" xfId="0" applyFont="1" applyBorder="1" applyAlignment="1">
      <alignment horizontal="center"/>
    </xf>
    <xf numFmtId="167" fontId="8" fillId="0" borderId="5" xfId="1" applyNumberFormat="1" applyFont="1" applyBorder="1"/>
    <xf numFmtId="167" fontId="8" fillId="0" borderId="10" xfId="1" applyNumberFormat="1" applyFont="1" applyBorder="1"/>
    <xf numFmtId="167" fontId="3" fillId="0" borderId="0" xfId="3" applyNumberFormat="1" applyFont="1"/>
    <xf numFmtId="164" fontId="0" fillId="3" borderId="0" xfId="0" applyFill="1"/>
    <xf numFmtId="167" fontId="0" fillId="3" borderId="0" xfId="1" applyNumberFormat="1" applyFont="1" applyFill="1"/>
    <xf numFmtId="167" fontId="8" fillId="3" borderId="8" xfId="1" applyNumberFormat="1" applyFont="1" applyFill="1" applyBorder="1"/>
    <xf numFmtId="167" fontId="4" fillId="3" borderId="0" xfId="1" applyNumberFormat="1" applyFont="1" applyFill="1" applyBorder="1" applyAlignment="1">
      <alignment horizontal="center"/>
    </xf>
    <xf numFmtId="164" fontId="0" fillId="4" borderId="0" xfId="0" applyFill="1"/>
    <xf numFmtId="43" fontId="4" fillId="4" borderId="0" xfId="1" applyFont="1" applyFill="1" applyBorder="1" applyAlignment="1">
      <alignment horizontal="center"/>
    </xf>
    <xf numFmtId="167" fontId="0" fillId="4" borderId="0" xfId="1" applyNumberFormat="1" applyFont="1" applyFill="1"/>
    <xf numFmtId="167" fontId="0" fillId="4" borderId="0" xfId="1" applyNumberFormat="1" applyFont="1" applyFill="1" applyBorder="1" applyAlignment="1">
      <alignment horizontal="center"/>
    </xf>
    <xf numFmtId="167" fontId="8" fillId="4" borderId="8" xfId="1" applyNumberFormat="1" applyFont="1" applyFill="1" applyBorder="1"/>
    <xf numFmtId="0" fontId="0" fillId="4" borderId="0" xfId="0" applyNumberFormat="1" applyFill="1" applyAlignment="1">
      <alignment horizontal="left"/>
    </xf>
    <xf numFmtId="0" fontId="0" fillId="4" borderId="0" xfId="0" applyNumberFormat="1" applyFill="1"/>
    <xf numFmtId="167" fontId="8" fillId="4" borderId="9" xfId="1" applyNumberFormat="1" applyFont="1" applyFill="1" applyBorder="1"/>
    <xf numFmtId="164" fontId="0" fillId="5" borderId="0" xfId="0" applyFill="1"/>
    <xf numFmtId="167" fontId="0" fillId="5" borderId="0" xfId="1" applyNumberFormat="1" applyFont="1" applyFill="1"/>
    <xf numFmtId="167" fontId="8" fillId="5" borderId="8" xfId="1" applyNumberFormat="1" applyFont="1" applyFill="1" applyBorder="1"/>
    <xf numFmtId="167" fontId="8" fillId="5" borderId="9" xfId="1" applyNumberFormat="1" applyFont="1" applyFill="1" applyBorder="1"/>
    <xf numFmtId="0" fontId="0" fillId="5" borderId="0" xfId="0" applyNumberFormat="1" applyFill="1" applyAlignment="1">
      <alignment horizontal="left"/>
    </xf>
    <xf numFmtId="164" fontId="0" fillId="5" borderId="0" xfId="0" applyFill="1" applyAlignment="1">
      <alignment horizontal="left"/>
    </xf>
    <xf numFmtId="44" fontId="3" fillId="0" borderId="2" xfId="2" applyFont="1" applyFill="1" applyBorder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3" fillId="0" borderId="0" xfId="3" applyFont="1" applyAlignment="1">
      <alignment horizontal="left" vertical="top" wrapText="1"/>
    </xf>
  </cellXfs>
  <cellStyles count="7">
    <cellStyle name="Comma" xfId="1" builtinId="3"/>
    <cellStyle name="Comma 18" xfId="6" xr:uid="{BE444E8E-39AF-468F-B458-BA108505FFE7}"/>
    <cellStyle name="Currency" xfId="2" builtinId="4"/>
    <cellStyle name="Normal" xfId="0" builtinId="0"/>
    <cellStyle name="Normal 172 2 2" xfId="5" xr:uid="{2711D51A-8A16-4950-A009-2A8CB0039400}"/>
    <cellStyle name="Normal_PRECorp2002HeintzResponse 8-21-03" xfId="3" xr:uid="{E52255BB-80CB-48A3-97F8-E9F7939E8388}"/>
    <cellStyle name="Percent 2" xfId="4" xr:uid="{78900371-7E17-4A94-9821-9148C2BD0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2\True%20Up\BHCOE-206%20Populated%20Template%20(2022%20True%20Up).xlsx" TargetMode="External"/><Relationship Id="rId1" Type="http://schemas.openxmlformats.org/officeDocument/2006/relationships/externalLinkPath" Target="/BHSC/BHC/Rates/BHE%20COE/FERC/Transmission%20Formula%20Rate/COE%20Trans%20Form%20Rates%202022/True%20Up/BHCOE-206%20Populated%20Template%20(2022%20True%20Up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BHSC\BHC\Rates\BHE%20COE\FERC\Transmission%20Formula%20Rate\COE%20Trans%20Form%20Rates%202022\Support\A8%20Prepayments\A8%20-%20Prepaids.xlsx" TargetMode="External"/><Relationship Id="rId1" Type="http://schemas.openxmlformats.org/officeDocument/2006/relationships/externalLinkPath" Target="/BHSC/BHC/Rates/BHE%20COE/FERC/Transmission%20Formula%20Rate/COE%20Trans%20Form%20Rates%202022/Support/A8%20Prepayments/A8%20-%20Prepai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of Contents"/>
      <sheetName val="Act Att-H"/>
      <sheetName val="A1-RevCred"/>
      <sheetName val="A2-A&amp;G"/>
      <sheetName val="A3-ADIT"/>
      <sheetName val="A3.1-EDIT-DDIT"/>
      <sheetName val="A3.2-EDIT-DDIT.dt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Black Hills Colorado Electric, LLC</v>
          </cell>
        </row>
        <row r="50">
          <cell r="G50">
            <v>0.20817847918704316</v>
          </cell>
        </row>
        <row r="57">
          <cell r="G57">
            <v>0.14586901332397498</v>
          </cell>
        </row>
        <row r="174">
          <cell r="I174">
            <v>0.92508683927706681</v>
          </cell>
        </row>
        <row r="183">
          <cell r="I183">
            <v>0.92508683927706681</v>
          </cell>
        </row>
        <row r="191">
          <cell r="I191">
            <v>0.14891402839072865</v>
          </cell>
        </row>
      </sheetData>
      <sheetData sheetId="2"/>
      <sheetData sheetId="3"/>
      <sheetData sheetId="4">
        <row r="12">
          <cell r="D12">
            <v>0</v>
          </cell>
        </row>
      </sheetData>
      <sheetData sheetId="5"/>
      <sheetData sheetId="6"/>
      <sheetData sheetId="7">
        <row r="89">
          <cell r="I89">
            <v>2874377.9392307694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8-Prepmts"/>
      <sheetName val="A8 Options Analysis"/>
      <sheetName val="2019"/>
      <sheetName val="2020"/>
      <sheetName val="Prepaid Pivot"/>
      <sheetName val="PS"/>
      <sheetName val="2020 Prepaid Dtl"/>
      <sheetName val="2019 Prepaid Dtl"/>
      <sheetName val="165002 Detail"/>
      <sheetName val="165004 Detail"/>
      <sheetName val="165012 Detail"/>
      <sheetName val="165020 Detail"/>
      <sheetName val="additional info"/>
      <sheetName val="Tabs from A4&gt;"/>
      <sheetName val="PrePmts"/>
      <sheetName val="2020 FF1 Pg 111"/>
      <sheetName val="2020BS-50507"/>
      <sheetName val="2019BS-5050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">
          <cell r="B26">
            <v>12</v>
          </cell>
          <cell r="C26">
            <v>1</v>
          </cell>
          <cell r="D26">
            <v>2</v>
          </cell>
          <cell r="E26">
            <v>3</v>
          </cell>
          <cell r="F26">
            <v>4</v>
          </cell>
          <cell r="G26">
            <v>5</v>
          </cell>
          <cell r="H26">
            <v>6</v>
          </cell>
          <cell r="I26">
            <v>7</v>
          </cell>
          <cell r="J26">
            <v>8</v>
          </cell>
          <cell r="K26">
            <v>9</v>
          </cell>
          <cell r="L26">
            <v>10</v>
          </cell>
          <cell r="M26">
            <v>11</v>
          </cell>
          <cell r="N26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5AD96-FD18-4F93-B4F5-8E3970854B8B}">
  <sheetPr>
    <tabColor theme="6" tint="0.59999389629810485"/>
    <pageSetUpPr fitToPage="1"/>
  </sheetPr>
  <dimension ref="A1:K25"/>
  <sheetViews>
    <sheetView tabSelected="1" zoomScale="80" zoomScaleNormal="80" workbookViewId="0">
      <selection activeCell="O20" sqref="O20"/>
    </sheetView>
  </sheetViews>
  <sheetFormatPr defaultColWidth="7.08984375" defaultRowHeight="13.2"/>
  <cols>
    <col min="1" max="1" width="2.08984375" style="1" customWidth="1"/>
    <col min="2" max="2" width="4.6328125" style="1" customWidth="1"/>
    <col min="3" max="3" width="17.453125" style="1" customWidth="1"/>
    <col min="4" max="4" width="36.6328125" style="1" bestFit="1" customWidth="1"/>
    <col min="5" max="5" width="10.453125" style="1" customWidth="1"/>
    <col min="6" max="6" width="7.1796875" style="1" customWidth="1"/>
    <col min="7" max="7" width="7.54296875" style="1" customWidth="1"/>
    <col min="8" max="8" width="9.1796875" style="30" customWidth="1"/>
    <col min="9" max="9" width="8.1796875" style="1" customWidth="1"/>
    <col min="10" max="10" width="8.36328125" style="1" bestFit="1" customWidth="1"/>
    <col min="11" max="256" width="7.08984375" style="1"/>
    <col min="257" max="257" width="10.1796875" style="1" customWidth="1"/>
    <col min="258" max="258" width="3.54296875" style="1" customWidth="1"/>
    <col min="259" max="260" width="1.6328125" style="1" customWidth="1"/>
    <col min="261" max="261" width="4" style="1" customWidth="1"/>
    <col min="262" max="262" width="24.1796875" style="1" customWidth="1"/>
    <col min="263" max="263" width="1.6328125" style="1" customWidth="1"/>
    <col min="264" max="265" width="8.1796875" style="1" customWidth="1"/>
    <col min="266" max="512" width="7.08984375" style="1"/>
    <col min="513" max="513" width="10.1796875" style="1" customWidth="1"/>
    <col min="514" max="514" width="3.54296875" style="1" customWidth="1"/>
    <col min="515" max="516" width="1.6328125" style="1" customWidth="1"/>
    <col min="517" max="517" width="4" style="1" customWidth="1"/>
    <col min="518" max="518" width="24.1796875" style="1" customWidth="1"/>
    <col min="519" max="519" width="1.6328125" style="1" customWidth="1"/>
    <col min="520" max="521" width="8.1796875" style="1" customWidth="1"/>
    <col min="522" max="768" width="7.08984375" style="1"/>
    <col min="769" max="769" width="10.1796875" style="1" customWidth="1"/>
    <col min="770" max="770" width="3.54296875" style="1" customWidth="1"/>
    <col min="771" max="772" width="1.6328125" style="1" customWidth="1"/>
    <col min="773" max="773" width="4" style="1" customWidth="1"/>
    <col min="774" max="774" width="24.1796875" style="1" customWidth="1"/>
    <col min="775" max="775" width="1.6328125" style="1" customWidth="1"/>
    <col min="776" max="777" width="8.1796875" style="1" customWidth="1"/>
    <col min="778" max="1024" width="7.08984375" style="1"/>
    <col min="1025" max="1025" width="10.1796875" style="1" customWidth="1"/>
    <col min="1026" max="1026" width="3.54296875" style="1" customWidth="1"/>
    <col min="1027" max="1028" width="1.6328125" style="1" customWidth="1"/>
    <col min="1029" max="1029" width="4" style="1" customWidth="1"/>
    <col min="1030" max="1030" width="24.1796875" style="1" customWidth="1"/>
    <col min="1031" max="1031" width="1.6328125" style="1" customWidth="1"/>
    <col min="1032" max="1033" width="8.1796875" style="1" customWidth="1"/>
    <col min="1034" max="1280" width="7.08984375" style="1"/>
    <col min="1281" max="1281" width="10.1796875" style="1" customWidth="1"/>
    <col min="1282" max="1282" width="3.54296875" style="1" customWidth="1"/>
    <col min="1283" max="1284" width="1.6328125" style="1" customWidth="1"/>
    <col min="1285" max="1285" width="4" style="1" customWidth="1"/>
    <col min="1286" max="1286" width="24.1796875" style="1" customWidth="1"/>
    <col min="1287" max="1287" width="1.6328125" style="1" customWidth="1"/>
    <col min="1288" max="1289" width="8.1796875" style="1" customWidth="1"/>
    <col min="1290" max="1536" width="7.08984375" style="1"/>
    <col min="1537" max="1537" width="10.1796875" style="1" customWidth="1"/>
    <col min="1538" max="1538" width="3.54296875" style="1" customWidth="1"/>
    <col min="1539" max="1540" width="1.6328125" style="1" customWidth="1"/>
    <col min="1541" max="1541" width="4" style="1" customWidth="1"/>
    <col min="1542" max="1542" width="24.1796875" style="1" customWidth="1"/>
    <col min="1543" max="1543" width="1.6328125" style="1" customWidth="1"/>
    <col min="1544" max="1545" width="8.1796875" style="1" customWidth="1"/>
    <col min="1546" max="1792" width="7.08984375" style="1"/>
    <col min="1793" max="1793" width="10.1796875" style="1" customWidth="1"/>
    <col min="1794" max="1794" width="3.54296875" style="1" customWidth="1"/>
    <col min="1795" max="1796" width="1.6328125" style="1" customWidth="1"/>
    <col min="1797" max="1797" width="4" style="1" customWidth="1"/>
    <col min="1798" max="1798" width="24.1796875" style="1" customWidth="1"/>
    <col min="1799" max="1799" width="1.6328125" style="1" customWidth="1"/>
    <col min="1800" max="1801" width="8.1796875" style="1" customWidth="1"/>
    <col min="1802" max="2048" width="7.08984375" style="1"/>
    <col min="2049" max="2049" width="10.1796875" style="1" customWidth="1"/>
    <col min="2050" max="2050" width="3.54296875" style="1" customWidth="1"/>
    <col min="2051" max="2052" width="1.6328125" style="1" customWidth="1"/>
    <col min="2053" max="2053" width="4" style="1" customWidth="1"/>
    <col min="2054" max="2054" width="24.1796875" style="1" customWidth="1"/>
    <col min="2055" max="2055" width="1.6328125" style="1" customWidth="1"/>
    <col min="2056" max="2057" width="8.1796875" style="1" customWidth="1"/>
    <col min="2058" max="2304" width="7.08984375" style="1"/>
    <col min="2305" max="2305" width="10.1796875" style="1" customWidth="1"/>
    <col min="2306" max="2306" width="3.54296875" style="1" customWidth="1"/>
    <col min="2307" max="2308" width="1.6328125" style="1" customWidth="1"/>
    <col min="2309" max="2309" width="4" style="1" customWidth="1"/>
    <col min="2310" max="2310" width="24.1796875" style="1" customWidth="1"/>
    <col min="2311" max="2311" width="1.6328125" style="1" customWidth="1"/>
    <col min="2312" max="2313" width="8.1796875" style="1" customWidth="1"/>
    <col min="2314" max="2560" width="7.08984375" style="1"/>
    <col min="2561" max="2561" width="10.1796875" style="1" customWidth="1"/>
    <col min="2562" max="2562" width="3.54296875" style="1" customWidth="1"/>
    <col min="2563" max="2564" width="1.6328125" style="1" customWidth="1"/>
    <col min="2565" max="2565" width="4" style="1" customWidth="1"/>
    <col min="2566" max="2566" width="24.1796875" style="1" customWidth="1"/>
    <col min="2567" max="2567" width="1.6328125" style="1" customWidth="1"/>
    <col min="2568" max="2569" width="8.1796875" style="1" customWidth="1"/>
    <col min="2570" max="2816" width="7.08984375" style="1"/>
    <col min="2817" max="2817" width="10.1796875" style="1" customWidth="1"/>
    <col min="2818" max="2818" width="3.54296875" style="1" customWidth="1"/>
    <col min="2819" max="2820" width="1.6328125" style="1" customWidth="1"/>
    <col min="2821" max="2821" width="4" style="1" customWidth="1"/>
    <col min="2822" max="2822" width="24.1796875" style="1" customWidth="1"/>
    <col min="2823" max="2823" width="1.6328125" style="1" customWidth="1"/>
    <col min="2824" max="2825" width="8.1796875" style="1" customWidth="1"/>
    <col min="2826" max="3072" width="7.08984375" style="1"/>
    <col min="3073" max="3073" width="10.1796875" style="1" customWidth="1"/>
    <col min="3074" max="3074" width="3.54296875" style="1" customWidth="1"/>
    <col min="3075" max="3076" width="1.6328125" style="1" customWidth="1"/>
    <col min="3077" max="3077" width="4" style="1" customWidth="1"/>
    <col min="3078" max="3078" width="24.1796875" style="1" customWidth="1"/>
    <col min="3079" max="3079" width="1.6328125" style="1" customWidth="1"/>
    <col min="3080" max="3081" width="8.1796875" style="1" customWidth="1"/>
    <col min="3082" max="3328" width="7.08984375" style="1"/>
    <col min="3329" max="3329" width="10.1796875" style="1" customWidth="1"/>
    <col min="3330" max="3330" width="3.54296875" style="1" customWidth="1"/>
    <col min="3331" max="3332" width="1.6328125" style="1" customWidth="1"/>
    <col min="3333" max="3333" width="4" style="1" customWidth="1"/>
    <col min="3334" max="3334" width="24.1796875" style="1" customWidth="1"/>
    <col min="3335" max="3335" width="1.6328125" style="1" customWidth="1"/>
    <col min="3336" max="3337" width="8.1796875" style="1" customWidth="1"/>
    <col min="3338" max="3584" width="7.08984375" style="1"/>
    <col min="3585" max="3585" width="10.1796875" style="1" customWidth="1"/>
    <col min="3586" max="3586" width="3.54296875" style="1" customWidth="1"/>
    <col min="3587" max="3588" width="1.6328125" style="1" customWidth="1"/>
    <col min="3589" max="3589" width="4" style="1" customWidth="1"/>
    <col min="3590" max="3590" width="24.1796875" style="1" customWidth="1"/>
    <col min="3591" max="3591" width="1.6328125" style="1" customWidth="1"/>
    <col min="3592" max="3593" width="8.1796875" style="1" customWidth="1"/>
    <col min="3594" max="3840" width="7.08984375" style="1"/>
    <col min="3841" max="3841" width="10.1796875" style="1" customWidth="1"/>
    <col min="3842" max="3842" width="3.54296875" style="1" customWidth="1"/>
    <col min="3843" max="3844" width="1.6328125" style="1" customWidth="1"/>
    <col min="3845" max="3845" width="4" style="1" customWidth="1"/>
    <col min="3846" max="3846" width="24.1796875" style="1" customWidth="1"/>
    <col min="3847" max="3847" width="1.6328125" style="1" customWidth="1"/>
    <col min="3848" max="3849" width="8.1796875" style="1" customWidth="1"/>
    <col min="3850" max="4096" width="7.08984375" style="1"/>
    <col min="4097" max="4097" width="10.1796875" style="1" customWidth="1"/>
    <col min="4098" max="4098" width="3.54296875" style="1" customWidth="1"/>
    <col min="4099" max="4100" width="1.6328125" style="1" customWidth="1"/>
    <col min="4101" max="4101" width="4" style="1" customWidth="1"/>
    <col min="4102" max="4102" width="24.1796875" style="1" customWidth="1"/>
    <col min="4103" max="4103" width="1.6328125" style="1" customWidth="1"/>
    <col min="4104" max="4105" width="8.1796875" style="1" customWidth="1"/>
    <col min="4106" max="4352" width="7.08984375" style="1"/>
    <col min="4353" max="4353" width="10.1796875" style="1" customWidth="1"/>
    <col min="4354" max="4354" width="3.54296875" style="1" customWidth="1"/>
    <col min="4355" max="4356" width="1.6328125" style="1" customWidth="1"/>
    <col min="4357" max="4357" width="4" style="1" customWidth="1"/>
    <col min="4358" max="4358" width="24.1796875" style="1" customWidth="1"/>
    <col min="4359" max="4359" width="1.6328125" style="1" customWidth="1"/>
    <col min="4360" max="4361" width="8.1796875" style="1" customWidth="1"/>
    <col min="4362" max="4608" width="7.08984375" style="1"/>
    <col min="4609" max="4609" width="10.1796875" style="1" customWidth="1"/>
    <col min="4610" max="4610" width="3.54296875" style="1" customWidth="1"/>
    <col min="4611" max="4612" width="1.6328125" style="1" customWidth="1"/>
    <col min="4613" max="4613" width="4" style="1" customWidth="1"/>
    <col min="4614" max="4614" width="24.1796875" style="1" customWidth="1"/>
    <col min="4615" max="4615" width="1.6328125" style="1" customWidth="1"/>
    <col min="4616" max="4617" width="8.1796875" style="1" customWidth="1"/>
    <col min="4618" max="4864" width="7.08984375" style="1"/>
    <col min="4865" max="4865" width="10.1796875" style="1" customWidth="1"/>
    <col min="4866" max="4866" width="3.54296875" style="1" customWidth="1"/>
    <col min="4867" max="4868" width="1.6328125" style="1" customWidth="1"/>
    <col min="4869" max="4869" width="4" style="1" customWidth="1"/>
    <col min="4870" max="4870" width="24.1796875" style="1" customWidth="1"/>
    <col min="4871" max="4871" width="1.6328125" style="1" customWidth="1"/>
    <col min="4872" max="4873" width="8.1796875" style="1" customWidth="1"/>
    <col min="4874" max="5120" width="7.08984375" style="1"/>
    <col min="5121" max="5121" width="10.1796875" style="1" customWidth="1"/>
    <col min="5122" max="5122" width="3.54296875" style="1" customWidth="1"/>
    <col min="5123" max="5124" width="1.6328125" style="1" customWidth="1"/>
    <col min="5125" max="5125" width="4" style="1" customWidth="1"/>
    <col min="5126" max="5126" width="24.1796875" style="1" customWidth="1"/>
    <col min="5127" max="5127" width="1.6328125" style="1" customWidth="1"/>
    <col min="5128" max="5129" width="8.1796875" style="1" customWidth="1"/>
    <col min="5130" max="5376" width="7.08984375" style="1"/>
    <col min="5377" max="5377" width="10.1796875" style="1" customWidth="1"/>
    <col min="5378" max="5378" width="3.54296875" style="1" customWidth="1"/>
    <col min="5379" max="5380" width="1.6328125" style="1" customWidth="1"/>
    <col min="5381" max="5381" width="4" style="1" customWidth="1"/>
    <col min="5382" max="5382" width="24.1796875" style="1" customWidth="1"/>
    <col min="5383" max="5383" width="1.6328125" style="1" customWidth="1"/>
    <col min="5384" max="5385" width="8.1796875" style="1" customWidth="1"/>
    <col min="5386" max="5632" width="7.08984375" style="1"/>
    <col min="5633" max="5633" width="10.1796875" style="1" customWidth="1"/>
    <col min="5634" max="5634" width="3.54296875" style="1" customWidth="1"/>
    <col min="5635" max="5636" width="1.6328125" style="1" customWidth="1"/>
    <col min="5637" max="5637" width="4" style="1" customWidth="1"/>
    <col min="5638" max="5638" width="24.1796875" style="1" customWidth="1"/>
    <col min="5639" max="5639" width="1.6328125" style="1" customWidth="1"/>
    <col min="5640" max="5641" width="8.1796875" style="1" customWidth="1"/>
    <col min="5642" max="5888" width="7.08984375" style="1"/>
    <col min="5889" max="5889" width="10.1796875" style="1" customWidth="1"/>
    <col min="5890" max="5890" width="3.54296875" style="1" customWidth="1"/>
    <col min="5891" max="5892" width="1.6328125" style="1" customWidth="1"/>
    <col min="5893" max="5893" width="4" style="1" customWidth="1"/>
    <col min="5894" max="5894" width="24.1796875" style="1" customWidth="1"/>
    <col min="5895" max="5895" width="1.6328125" style="1" customWidth="1"/>
    <col min="5896" max="5897" width="8.1796875" style="1" customWidth="1"/>
    <col min="5898" max="6144" width="7.08984375" style="1"/>
    <col min="6145" max="6145" width="10.1796875" style="1" customWidth="1"/>
    <col min="6146" max="6146" width="3.54296875" style="1" customWidth="1"/>
    <col min="6147" max="6148" width="1.6328125" style="1" customWidth="1"/>
    <col min="6149" max="6149" width="4" style="1" customWidth="1"/>
    <col min="6150" max="6150" width="24.1796875" style="1" customWidth="1"/>
    <col min="6151" max="6151" width="1.6328125" style="1" customWidth="1"/>
    <col min="6152" max="6153" width="8.1796875" style="1" customWidth="1"/>
    <col min="6154" max="6400" width="7.08984375" style="1"/>
    <col min="6401" max="6401" width="10.1796875" style="1" customWidth="1"/>
    <col min="6402" max="6402" width="3.54296875" style="1" customWidth="1"/>
    <col min="6403" max="6404" width="1.6328125" style="1" customWidth="1"/>
    <col min="6405" max="6405" width="4" style="1" customWidth="1"/>
    <col min="6406" max="6406" width="24.1796875" style="1" customWidth="1"/>
    <col min="6407" max="6407" width="1.6328125" style="1" customWidth="1"/>
    <col min="6408" max="6409" width="8.1796875" style="1" customWidth="1"/>
    <col min="6410" max="6656" width="7.08984375" style="1"/>
    <col min="6657" max="6657" width="10.1796875" style="1" customWidth="1"/>
    <col min="6658" max="6658" width="3.54296875" style="1" customWidth="1"/>
    <col min="6659" max="6660" width="1.6328125" style="1" customWidth="1"/>
    <col min="6661" max="6661" width="4" style="1" customWidth="1"/>
    <col min="6662" max="6662" width="24.1796875" style="1" customWidth="1"/>
    <col min="6663" max="6663" width="1.6328125" style="1" customWidth="1"/>
    <col min="6664" max="6665" width="8.1796875" style="1" customWidth="1"/>
    <col min="6666" max="6912" width="7.08984375" style="1"/>
    <col min="6913" max="6913" width="10.1796875" style="1" customWidth="1"/>
    <col min="6914" max="6914" width="3.54296875" style="1" customWidth="1"/>
    <col min="6915" max="6916" width="1.6328125" style="1" customWidth="1"/>
    <col min="6917" max="6917" width="4" style="1" customWidth="1"/>
    <col min="6918" max="6918" width="24.1796875" style="1" customWidth="1"/>
    <col min="6919" max="6919" width="1.6328125" style="1" customWidth="1"/>
    <col min="6920" max="6921" width="8.1796875" style="1" customWidth="1"/>
    <col min="6922" max="7168" width="7.08984375" style="1"/>
    <col min="7169" max="7169" width="10.1796875" style="1" customWidth="1"/>
    <col min="7170" max="7170" width="3.54296875" style="1" customWidth="1"/>
    <col min="7171" max="7172" width="1.6328125" style="1" customWidth="1"/>
    <col min="7173" max="7173" width="4" style="1" customWidth="1"/>
    <col min="7174" max="7174" width="24.1796875" style="1" customWidth="1"/>
    <col min="7175" max="7175" width="1.6328125" style="1" customWidth="1"/>
    <col min="7176" max="7177" width="8.1796875" style="1" customWidth="1"/>
    <col min="7178" max="7424" width="7.08984375" style="1"/>
    <col min="7425" max="7425" width="10.1796875" style="1" customWidth="1"/>
    <col min="7426" max="7426" width="3.54296875" style="1" customWidth="1"/>
    <col min="7427" max="7428" width="1.6328125" style="1" customWidth="1"/>
    <col min="7429" max="7429" width="4" style="1" customWidth="1"/>
    <col min="7430" max="7430" width="24.1796875" style="1" customWidth="1"/>
    <col min="7431" max="7431" width="1.6328125" style="1" customWidth="1"/>
    <col min="7432" max="7433" width="8.1796875" style="1" customWidth="1"/>
    <col min="7434" max="7680" width="7.08984375" style="1"/>
    <col min="7681" max="7681" width="10.1796875" style="1" customWidth="1"/>
    <col min="7682" max="7682" width="3.54296875" style="1" customWidth="1"/>
    <col min="7683" max="7684" width="1.6328125" style="1" customWidth="1"/>
    <col min="7685" max="7685" width="4" style="1" customWidth="1"/>
    <col min="7686" max="7686" width="24.1796875" style="1" customWidth="1"/>
    <col min="7687" max="7687" width="1.6328125" style="1" customWidth="1"/>
    <col min="7688" max="7689" width="8.1796875" style="1" customWidth="1"/>
    <col min="7690" max="7936" width="7.08984375" style="1"/>
    <col min="7937" max="7937" width="10.1796875" style="1" customWidth="1"/>
    <col min="7938" max="7938" width="3.54296875" style="1" customWidth="1"/>
    <col min="7939" max="7940" width="1.6328125" style="1" customWidth="1"/>
    <col min="7941" max="7941" width="4" style="1" customWidth="1"/>
    <col min="7942" max="7942" width="24.1796875" style="1" customWidth="1"/>
    <col min="7943" max="7943" width="1.6328125" style="1" customWidth="1"/>
    <col min="7944" max="7945" width="8.1796875" style="1" customWidth="1"/>
    <col min="7946" max="8192" width="7.08984375" style="1"/>
    <col min="8193" max="8193" width="10.1796875" style="1" customWidth="1"/>
    <col min="8194" max="8194" width="3.54296875" style="1" customWidth="1"/>
    <col min="8195" max="8196" width="1.6328125" style="1" customWidth="1"/>
    <col min="8197" max="8197" width="4" style="1" customWidth="1"/>
    <col min="8198" max="8198" width="24.1796875" style="1" customWidth="1"/>
    <col min="8199" max="8199" width="1.6328125" style="1" customWidth="1"/>
    <col min="8200" max="8201" width="8.1796875" style="1" customWidth="1"/>
    <col min="8202" max="8448" width="7.08984375" style="1"/>
    <col min="8449" max="8449" width="10.1796875" style="1" customWidth="1"/>
    <col min="8450" max="8450" width="3.54296875" style="1" customWidth="1"/>
    <col min="8451" max="8452" width="1.6328125" style="1" customWidth="1"/>
    <col min="8453" max="8453" width="4" style="1" customWidth="1"/>
    <col min="8454" max="8454" width="24.1796875" style="1" customWidth="1"/>
    <col min="8455" max="8455" width="1.6328125" style="1" customWidth="1"/>
    <col min="8456" max="8457" width="8.1796875" style="1" customWidth="1"/>
    <col min="8458" max="8704" width="7.08984375" style="1"/>
    <col min="8705" max="8705" width="10.1796875" style="1" customWidth="1"/>
    <col min="8706" max="8706" width="3.54296875" style="1" customWidth="1"/>
    <col min="8707" max="8708" width="1.6328125" style="1" customWidth="1"/>
    <col min="8709" max="8709" width="4" style="1" customWidth="1"/>
    <col min="8710" max="8710" width="24.1796875" style="1" customWidth="1"/>
    <col min="8711" max="8711" width="1.6328125" style="1" customWidth="1"/>
    <col min="8712" max="8713" width="8.1796875" style="1" customWidth="1"/>
    <col min="8714" max="8960" width="7.08984375" style="1"/>
    <col min="8961" max="8961" width="10.1796875" style="1" customWidth="1"/>
    <col min="8962" max="8962" width="3.54296875" style="1" customWidth="1"/>
    <col min="8963" max="8964" width="1.6328125" style="1" customWidth="1"/>
    <col min="8965" max="8965" width="4" style="1" customWidth="1"/>
    <col min="8966" max="8966" width="24.1796875" style="1" customWidth="1"/>
    <col min="8967" max="8967" width="1.6328125" style="1" customWidth="1"/>
    <col min="8968" max="8969" width="8.1796875" style="1" customWidth="1"/>
    <col min="8970" max="9216" width="7.08984375" style="1"/>
    <col min="9217" max="9217" width="10.1796875" style="1" customWidth="1"/>
    <col min="9218" max="9218" width="3.54296875" style="1" customWidth="1"/>
    <col min="9219" max="9220" width="1.6328125" style="1" customWidth="1"/>
    <col min="9221" max="9221" width="4" style="1" customWidth="1"/>
    <col min="9222" max="9222" width="24.1796875" style="1" customWidth="1"/>
    <col min="9223" max="9223" width="1.6328125" style="1" customWidth="1"/>
    <col min="9224" max="9225" width="8.1796875" style="1" customWidth="1"/>
    <col min="9226" max="9472" width="7.08984375" style="1"/>
    <col min="9473" max="9473" width="10.1796875" style="1" customWidth="1"/>
    <col min="9474" max="9474" width="3.54296875" style="1" customWidth="1"/>
    <col min="9475" max="9476" width="1.6328125" style="1" customWidth="1"/>
    <col min="9477" max="9477" width="4" style="1" customWidth="1"/>
    <col min="9478" max="9478" width="24.1796875" style="1" customWidth="1"/>
    <col min="9479" max="9479" width="1.6328125" style="1" customWidth="1"/>
    <col min="9480" max="9481" width="8.1796875" style="1" customWidth="1"/>
    <col min="9482" max="9728" width="7.08984375" style="1"/>
    <col min="9729" max="9729" width="10.1796875" style="1" customWidth="1"/>
    <col min="9730" max="9730" width="3.54296875" style="1" customWidth="1"/>
    <col min="9731" max="9732" width="1.6328125" style="1" customWidth="1"/>
    <col min="9733" max="9733" width="4" style="1" customWidth="1"/>
    <col min="9734" max="9734" width="24.1796875" style="1" customWidth="1"/>
    <col min="9735" max="9735" width="1.6328125" style="1" customWidth="1"/>
    <col min="9736" max="9737" width="8.1796875" style="1" customWidth="1"/>
    <col min="9738" max="9984" width="7.08984375" style="1"/>
    <col min="9985" max="9985" width="10.1796875" style="1" customWidth="1"/>
    <col min="9986" max="9986" width="3.54296875" style="1" customWidth="1"/>
    <col min="9987" max="9988" width="1.6328125" style="1" customWidth="1"/>
    <col min="9989" max="9989" width="4" style="1" customWidth="1"/>
    <col min="9990" max="9990" width="24.1796875" style="1" customWidth="1"/>
    <col min="9991" max="9991" width="1.6328125" style="1" customWidth="1"/>
    <col min="9992" max="9993" width="8.1796875" style="1" customWidth="1"/>
    <col min="9994" max="10240" width="7.08984375" style="1"/>
    <col min="10241" max="10241" width="10.1796875" style="1" customWidth="1"/>
    <col min="10242" max="10242" width="3.54296875" style="1" customWidth="1"/>
    <col min="10243" max="10244" width="1.6328125" style="1" customWidth="1"/>
    <col min="10245" max="10245" width="4" style="1" customWidth="1"/>
    <col min="10246" max="10246" width="24.1796875" style="1" customWidth="1"/>
    <col min="10247" max="10247" width="1.6328125" style="1" customWidth="1"/>
    <col min="10248" max="10249" width="8.1796875" style="1" customWidth="1"/>
    <col min="10250" max="10496" width="7.08984375" style="1"/>
    <col min="10497" max="10497" width="10.1796875" style="1" customWidth="1"/>
    <col min="10498" max="10498" width="3.54296875" style="1" customWidth="1"/>
    <col min="10499" max="10500" width="1.6328125" style="1" customWidth="1"/>
    <col min="10501" max="10501" width="4" style="1" customWidth="1"/>
    <col min="10502" max="10502" width="24.1796875" style="1" customWidth="1"/>
    <col min="10503" max="10503" width="1.6328125" style="1" customWidth="1"/>
    <col min="10504" max="10505" width="8.1796875" style="1" customWidth="1"/>
    <col min="10506" max="10752" width="7.08984375" style="1"/>
    <col min="10753" max="10753" width="10.1796875" style="1" customWidth="1"/>
    <col min="10754" max="10754" width="3.54296875" style="1" customWidth="1"/>
    <col min="10755" max="10756" width="1.6328125" style="1" customWidth="1"/>
    <col min="10757" max="10757" width="4" style="1" customWidth="1"/>
    <col min="10758" max="10758" width="24.1796875" style="1" customWidth="1"/>
    <col min="10759" max="10759" width="1.6328125" style="1" customWidth="1"/>
    <col min="10760" max="10761" width="8.1796875" style="1" customWidth="1"/>
    <col min="10762" max="11008" width="7.08984375" style="1"/>
    <col min="11009" max="11009" width="10.1796875" style="1" customWidth="1"/>
    <col min="11010" max="11010" width="3.54296875" style="1" customWidth="1"/>
    <col min="11011" max="11012" width="1.6328125" style="1" customWidth="1"/>
    <col min="11013" max="11013" width="4" style="1" customWidth="1"/>
    <col min="11014" max="11014" width="24.1796875" style="1" customWidth="1"/>
    <col min="11015" max="11015" width="1.6328125" style="1" customWidth="1"/>
    <col min="11016" max="11017" width="8.1796875" style="1" customWidth="1"/>
    <col min="11018" max="11264" width="7.08984375" style="1"/>
    <col min="11265" max="11265" width="10.1796875" style="1" customWidth="1"/>
    <col min="11266" max="11266" width="3.54296875" style="1" customWidth="1"/>
    <col min="11267" max="11268" width="1.6328125" style="1" customWidth="1"/>
    <col min="11269" max="11269" width="4" style="1" customWidth="1"/>
    <col min="11270" max="11270" width="24.1796875" style="1" customWidth="1"/>
    <col min="11271" max="11271" width="1.6328125" style="1" customWidth="1"/>
    <col min="11272" max="11273" width="8.1796875" style="1" customWidth="1"/>
    <col min="11274" max="11520" width="7.08984375" style="1"/>
    <col min="11521" max="11521" width="10.1796875" style="1" customWidth="1"/>
    <col min="11522" max="11522" width="3.54296875" style="1" customWidth="1"/>
    <col min="11523" max="11524" width="1.6328125" style="1" customWidth="1"/>
    <col min="11525" max="11525" width="4" style="1" customWidth="1"/>
    <col min="11526" max="11526" width="24.1796875" style="1" customWidth="1"/>
    <col min="11527" max="11527" width="1.6328125" style="1" customWidth="1"/>
    <col min="11528" max="11529" width="8.1796875" style="1" customWidth="1"/>
    <col min="11530" max="11776" width="7.08984375" style="1"/>
    <col min="11777" max="11777" width="10.1796875" style="1" customWidth="1"/>
    <col min="11778" max="11778" width="3.54296875" style="1" customWidth="1"/>
    <col min="11779" max="11780" width="1.6328125" style="1" customWidth="1"/>
    <col min="11781" max="11781" width="4" style="1" customWidth="1"/>
    <col min="11782" max="11782" width="24.1796875" style="1" customWidth="1"/>
    <col min="11783" max="11783" width="1.6328125" style="1" customWidth="1"/>
    <col min="11784" max="11785" width="8.1796875" style="1" customWidth="1"/>
    <col min="11786" max="12032" width="7.08984375" style="1"/>
    <col min="12033" max="12033" width="10.1796875" style="1" customWidth="1"/>
    <col min="12034" max="12034" width="3.54296875" style="1" customWidth="1"/>
    <col min="12035" max="12036" width="1.6328125" style="1" customWidth="1"/>
    <col min="12037" max="12037" width="4" style="1" customWidth="1"/>
    <col min="12038" max="12038" width="24.1796875" style="1" customWidth="1"/>
    <col min="12039" max="12039" width="1.6328125" style="1" customWidth="1"/>
    <col min="12040" max="12041" width="8.1796875" style="1" customWidth="1"/>
    <col min="12042" max="12288" width="7.08984375" style="1"/>
    <col min="12289" max="12289" width="10.1796875" style="1" customWidth="1"/>
    <col min="12290" max="12290" width="3.54296875" style="1" customWidth="1"/>
    <col min="12291" max="12292" width="1.6328125" style="1" customWidth="1"/>
    <col min="12293" max="12293" width="4" style="1" customWidth="1"/>
    <col min="12294" max="12294" width="24.1796875" style="1" customWidth="1"/>
    <col min="12295" max="12295" width="1.6328125" style="1" customWidth="1"/>
    <col min="12296" max="12297" width="8.1796875" style="1" customWidth="1"/>
    <col min="12298" max="12544" width="7.08984375" style="1"/>
    <col min="12545" max="12545" width="10.1796875" style="1" customWidth="1"/>
    <col min="12546" max="12546" width="3.54296875" style="1" customWidth="1"/>
    <col min="12547" max="12548" width="1.6328125" style="1" customWidth="1"/>
    <col min="12549" max="12549" width="4" style="1" customWidth="1"/>
    <col min="12550" max="12550" width="24.1796875" style="1" customWidth="1"/>
    <col min="12551" max="12551" width="1.6328125" style="1" customWidth="1"/>
    <col min="12552" max="12553" width="8.1796875" style="1" customWidth="1"/>
    <col min="12554" max="12800" width="7.08984375" style="1"/>
    <col min="12801" max="12801" width="10.1796875" style="1" customWidth="1"/>
    <col min="12802" max="12802" width="3.54296875" style="1" customWidth="1"/>
    <col min="12803" max="12804" width="1.6328125" style="1" customWidth="1"/>
    <col min="12805" max="12805" width="4" style="1" customWidth="1"/>
    <col min="12806" max="12806" width="24.1796875" style="1" customWidth="1"/>
    <col min="12807" max="12807" width="1.6328125" style="1" customWidth="1"/>
    <col min="12808" max="12809" width="8.1796875" style="1" customWidth="1"/>
    <col min="12810" max="13056" width="7.08984375" style="1"/>
    <col min="13057" max="13057" width="10.1796875" style="1" customWidth="1"/>
    <col min="13058" max="13058" width="3.54296875" style="1" customWidth="1"/>
    <col min="13059" max="13060" width="1.6328125" style="1" customWidth="1"/>
    <col min="13061" max="13061" width="4" style="1" customWidth="1"/>
    <col min="13062" max="13062" width="24.1796875" style="1" customWidth="1"/>
    <col min="13063" max="13063" width="1.6328125" style="1" customWidth="1"/>
    <col min="13064" max="13065" width="8.1796875" style="1" customWidth="1"/>
    <col min="13066" max="13312" width="7.08984375" style="1"/>
    <col min="13313" max="13313" width="10.1796875" style="1" customWidth="1"/>
    <col min="13314" max="13314" width="3.54296875" style="1" customWidth="1"/>
    <col min="13315" max="13316" width="1.6328125" style="1" customWidth="1"/>
    <col min="13317" max="13317" width="4" style="1" customWidth="1"/>
    <col min="13318" max="13318" width="24.1796875" style="1" customWidth="1"/>
    <col min="13319" max="13319" width="1.6328125" style="1" customWidth="1"/>
    <col min="13320" max="13321" width="8.1796875" style="1" customWidth="1"/>
    <col min="13322" max="13568" width="7.08984375" style="1"/>
    <col min="13569" max="13569" width="10.1796875" style="1" customWidth="1"/>
    <col min="13570" max="13570" width="3.54296875" style="1" customWidth="1"/>
    <col min="13571" max="13572" width="1.6328125" style="1" customWidth="1"/>
    <col min="13573" max="13573" width="4" style="1" customWidth="1"/>
    <col min="13574" max="13574" width="24.1796875" style="1" customWidth="1"/>
    <col min="13575" max="13575" width="1.6328125" style="1" customWidth="1"/>
    <col min="13576" max="13577" width="8.1796875" style="1" customWidth="1"/>
    <col min="13578" max="13824" width="7.08984375" style="1"/>
    <col min="13825" max="13825" width="10.1796875" style="1" customWidth="1"/>
    <col min="13826" max="13826" width="3.54296875" style="1" customWidth="1"/>
    <col min="13827" max="13828" width="1.6328125" style="1" customWidth="1"/>
    <col min="13829" max="13829" width="4" style="1" customWidth="1"/>
    <col min="13830" max="13830" width="24.1796875" style="1" customWidth="1"/>
    <col min="13831" max="13831" width="1.6328125" style="1" customWidth="1"/>
    <col min="13832" max="13833" width="8.1796875" style="1" customWidth="1"/>
    <col min="13834" max="14080" width="7.08984375" style="1"/>
    <col min="14081" max="14081" width="10.1796875" style="1" customWidth="1"/>
    <col min="14082" max="14082" width="3.54296875" style="1" customWidth="1"/>
    <col min="14083" max="14084" width="1.6328125" style="1" customWidth="1"/>
    <col min="14085" max="14085" width="4" style="1" customWidth="1"/>
    <col min="14086" max="14086" width="24.1796875" style="1" customWidth="1"/>
    <col min="14087" max="14087" width="1.6328125" style="1" customWidth="1"/>
    <col min="14088" max="14089" width="8.1796875" style="1" customWidth="1"/>
    <col min="14090" max="14336" width="7.08984375" style="1"/>
    <col min="14337" max="14337" width="10.1796875" style="1" customWidth="1"/>
    <col min="14338" max="14338" width="3.54296875" style="1" customWidth="1"/>
    <col min="14339" max="14340" width="1.6328125" style="1" customWidth="1"/>
    <col min="14341" max="14341" width="4" style="1" customWidth="1"/>
    <col min="14342" max="14342" width="24.1796875" style="1" customWidth="1"/>
    <col min="14343" max="14343" width="1.6328125" style="1" customWidth="1"/>
    <col min="14344" max="14345" width="8.1796875" style="1" customWidth="1"/>
    <col min="14346" max="14592" width="7.08984375" style="1"/>
    <col min="14593" max="14593" width="10.1796875" style="1" customWidth="1"/>
    <col min="14594" max="14594" width="3.54296875" style="1" customWidth="1"/>
    <col min="14595" max="14596" width="1.6328125" style="1" customWidth="1"/>
    <col min="14597" max="14597" width="4" style="1" customWidth="1"/>
    <col min="14598" max="14598" width="24.1796875" style="1" customWidth="1"/>
    <col min="14599" max="14599" width="1.6328125" style="1" customWidth="1"/>
    <col min="14600" max="14601" width="8.1796875" style="1" customWidth="1"/>
    <col min="14602" max="14848" width="7.08984375" style="1"/>
    <col min="14849" max="14849" width="10.1796875" style="1" customWidth="1"/>
    <col min="14850" max="14850" width="3.54296875" style="1" customWidth="1"/>
    <col min="14851" max="14852" width="1.6328125" style="1" customWidth="1"/>
    <col min="14853" max="14853" width="4" style="1" customWidth="1"/>
    <col min="14854" max="14854" width="24.1796875" style="1" customWidth="1"/>
    <col min="14855" max="14855" width="1.6328125" style="1" customWidth="1"/>
    <col min="14856" max="14857" width="8.1796875" style="1" customWidth="1"/>
    <col min="14858" max="15104" width="7.08984375" style="1"/>
    <col min="15105" max="15105" width="10.1796875" style="1" customWidth="1"/>
    <col min="15106" max="15106" width="3.54296875" style="1" customWidth="1"/>
    <col min="15107" max="15108" width="1.6328125" style="1" customWidth="1"/>
    <col min="15109" max="15109" width="4" style="1" customWidth="1"/>
    <col min="15110" max="15110" width="24.1796875" style="1" customWidth="1"/>
    <col min="15111" max="15111" width="1.6328125" style="1" customWidth="1"/>
    <col min="15112" max="15113" width="8.1796875" style="1" customWidth="1"/>
    <col min="15114" max="15360" width="7.08984375" style="1"/>
    <col min="15361" max="15361" width="10.1796875" style="1" customWidth="1"/>
    <col min="15362" max="15362" width="3.54296875" style="1" customWidth="1"/>
    <col min="15363" max="15364" width="1.6328125" style="1" customWidth="1"/>
    <col min="15365" max="15365" width="4" style="1" customWidth="1"/>
    <col min="15366" max="15366" width="24.1796875" style="1" customWidth="1"/>
    <col min="15367" max="15367" width="1.6328125" style="1" customWidth="1"/>
    <col min="15368" max="15369" width="8.1796875" style="1" customWidth="1"/>
    <col min="15370" max="15616" width="7.08984375" style="1"/>
    <col min="15617" max="15617" width="10.1796875" style="1" customWidth="1"/>
    <col min="15618" max="15618" width="3.54296875" style="1" customWidth="1"/>
    <col min="15619" max="15620" width="1.6328125" style="1" customWidth="1"/>
    <col min="15621" max="15621" width="4" style="1" customWidth="1"/>
    <col min="15622" max="15622" width="24.1796875" style="1" customWidth="1"/>
    <col min="15623" max="15623" width="1.6328125" style="1" customWidth="1"/>
    <col min="15624" max="15625" width="8.1796875" style="1" customWidth="1"/>
    <col min="15626" max="15872" width="7.08984375" style="1"/>
    <col min="15873" max="15873" width="10.1796875" style="1" customWidth="1"/>
    <col min="15874" max="15874" width="3.54296875" style="1" customWidth="1"/>
    <col min="15875" max="15876" width="1.6328125" style="1" customWidth="1"/>
    <col min="15877" max="15877" width="4" style="1" customWidth="1"/>
    <col min="15878" max="15878" width="24.1796875" style="1" customWidth="1"/>
    <col min="15879" max="15879" width="1.6328125" style="1" customWidth="1"/>
    <col min="15880" max="15881" width="8.1796875" style="1" customWidth="1"/>
    <col min="15882" max="16128" width="7.08984375" style="1"/>
    <col min="16129" max="16129" width="10.1796875" style="1" customWidth="1"/>
    <col min="16130" max="16130" width="3.54296875" style="1" customWidth="1"/>
    <col min="16131" max="16132" width="1.6328125" style="1" customWidth="1"/>
    <col min="16133" max="16133" width="4" style="1" customWidth="1"/>
    <col min="16134" max="16134" width="24.1796875" style="1" customWidth="1"/>
    <col min="16135" max="16135" width="1.6328125" style="1" customWidth="1"/>
    <col min="16136" max="16137" width="8.1796875" style="1" customWidth="1"/>
    <col min="16138" max="16384" width="7.08984375" style="1"/>
  </cols>
  <sheetData>
    <row r="1" spans="1:9" ht="14.25" customHeight="1">
      <c r="A1" s="63" t="s">
        <v>0</v>
      </c>
      <c r="B1" s="63"/>
      <c r="C1" s="63"/>
      <c r="D1" s="63"/>
      <c r="E1" s="63"/>
      <c r="F1" s="63"/>
      <c r="G1" s="63"/>
      <c r="H1" s="63"/>
    </row>
    <row r="2" spans="1:9">
      <c r="A2" s="63" t="s">
        <v>1</v>
      </c>
      <c r="B2" s="63"/>
      <c r="C2" s="63"/>
      <c r="D2" s="63"/>
      <c r="E2" s="63"/>
      <c r="F2" s="63"/>
      <c r="G2" s="63"/>
      <c r="H2" s="63"/>
    </row>
    <row r="3" spans="1:9">
      <c r="A3" s="64" t="str">
        <f>'[3]Act Att-H'!C7</f>
        <v>Black Hills Colorado Electric, LLC</v>
      </c>
      <c r="B3" s="64"/>
      <c r="C3" s="64"/>
      <c r="D3" s="64"/>
      <c r="E3" s="64"/>
      <c r="F3" s="64"/>
      <c r="G3" s="64"/>
      <c r="H3" s="64"/>
    </row>
    <row r="4" spans="1:9">
      <c r="F4" s="2"/>
      <c r="H4" s="3" t="s">
        <v>2</v>
      </c>
    </row>
    <row r="5" spans="1:9">
      <c r="A5" s="4"/>
      <c r="B5" s="4"/>
      <c r="C5" s="4"/>
      <c r="D5" s="4"/>
      <c r="E5" s="4"/>
      <c r="F5" s="4"/>
      <c r="G5" s="4"/>
      <c r="H5" s="4"/>
    </row>
    <row r="6" spans="1:9" ht="60.75" customHeight="1">
      <c r="B6" s="5" t="s">
        <v>3</v>
      </c>
      <c r="C6" s="5" t="s">
        <v>4</v>
      </c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</row>
    <row r="7" spans="1:9" ht="15" customHeight="1">
      <c r="B7" s="7"/>
      <c r="C7" s="8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</row>
    <row r="8" spans="1:9" ht="15" customHeight="1">
      <c r="B8" s="10">
        <v>1</v>
      </c>
      <c r="C8" s="11" t="s">
        <v>16</v>
      </c>
      <c r="D8" s="12" t="s">
        <v>17</v>
      </c>
      <c r="E8" s="13">
        <v>0</v>
      </c>
      <c r="F8" s="14" t="s">
        <v>18</v>
      </c>
      <c r="G8" s="15">
        <v>1</v>
      </c>
      <c r="H8" s="16">
        <f t="shared" ref="H8:H15" si="0">G8*E8</f>
        <v>0</v>
      </c>
    </row>
    <row r="9" spans="1:9" ht="30" customHeight="1">
      <c r="B9" s="10">
        <v>2</v>
      </c>
      <c r="C9" s="11" t="s">
        <v>19</v>
      </c>
      <c r="D9" s="12" t="s">
        <v>20</v>
      </c>
      <c r="E9" s="17">
        <f>+'165020 Detail'!T10+'165012 Detail'!T9+'165012 Detail'!T10+'165012 Detail'!T14</f>
        <v>130249.32384615386</v>
      </c>
      <c r="F9" s="14" t="s">
        <v>21</v>
      </c>
      <c r="G9" s="15">
        <v>0.92508683927706681</v>
      </c>
      <c r="H9" s="18">
        <f t="shared" si="0"/>
        <v>120491.93531481356</v>
      </c>
    </row>
    <row r="10" spans="1:9" ht="30" customHeight="1">
      <c r="B10" s="10">
        <v>3</v>
      </c>
      <c r="C10" s="11" t="s">
        <v>22</v>
      </c>
      <c r="D10" s="12" t="s">
        <v>23</v>
      </c>
      <c r="E10" s="17"/>
      <c r="F10" s="14" t="s">
        <v>24</v>
      </c>
      <c r="G10" s="15">
        <v>0.92508683927706681</v>
      </c>
      <c r="H10" s="18">
        <f t="shared" si="0"/>
        <v>0</v>
      </c>
    </row>
    <row r="11" spans="1:9" ht="30" customHeight="1">
      <c r="B11" s="10">
        <v>4</v>
      </c>
      <c r="C11" s="11" t="s">
        <v>25</v>
      </c>
      <c r="D11" s="12" t="s">
        <v>26</v>
      </c>
      <c r="E11" s="17"/>
      <c r="F11" s="14" t="s">
        <v>27</v>
      </c>
      <c r="G11" s="15">
        <v>0.14586901332397498</v>
      </c>
      <c r="H11" s="18">
        <f t="shared" si="0"/>
        <v>0</v>
      </c>
    </row>
    <row r="12" spans="1:9" ht="30" customHeight="1">
      <c r="B12" s="10">
        <v>5</v>
      </c>
      <c r="C12" s="11" t="s">
        <v>28</v>
      </c>
      <c r="D12" s="12" t="s">
        <v>29</v>
      </c>
      <c r="E12" s="17">
        <f>+'165002 Detail'!T4+'165002 Detail'!T5+'165002 Detail'!T8+'165002 Detail'!T9+'165004 Detail'!T4+'165004 Detail'!T5</f>
        <v>432483.11431623937</v>
      </c>
      <c r="F12" s="14" t="s">
        <v>30</v>
      </c>
      <c r="G12" s="15">
        <v>0.14891402839072865</v>
      </c>
      <c r="H12" s="18">
        <f t="shared" si="0"/>
        <v>64402.802763799213</v>
      </c>
    </row>
    <row r="13" spans="1:9" ht="30" customHeight="1">
      <c r="B13" s="10">
        <v>6</v>
      </c>
      <c r="C13" s="11" t="s">
        <v>31</v>
      </c>
      <c r="D13" s="12" t="s">
        <v>32</v>
      </c>
      <c r="E13" s="17"/>
      <c r="F13" s="14" t="s">
        <v>33</v>
      </c>
      <c r="G13" s="15">
        <v>0.20817847918704316</v>
      </c>
      <c r="H13" s="18">
        <f t="shared" si="0"/>
        <v>0</v>
      </c>
    </row>
    <row r="14" spans="1:9" ht="30" customHeight="1">
      <c r="B14" s="10">
        <v>7</v>
      </c>
      <c r="C14" s="11" t="s">
        <v>34</v>
      </c>
      <c r="D14" s="12" t="s">
        <v>35</v>
      </c>
      <c r="E14" s="17"/>
      <c r="F14" s="14" t="s">
        <v>36</v>
      </c>
      <c r="G14" s="15">
        <v>0.23288073770085849</v>
      </c>
      <c r="H14" s="18">
        <f t="shared" si="0"/>
        <v>0</v>
      </c>
    </row>
    <row r="15" spans="1:9" ht="60" customHeight="1">
      <c r="B15" s="10">
        <v>8</v>
      </c>
      <c r="C15" s="11" t="s">
        <v>37</v>
      </c>
      <c r="D15" s="12" t="s">
        <v>38</v>
      </c>
      <c r="E15" s="17">
        <f>+'165002 Detail'!T6+'165002 Detail'!T7+'165002 Detail'!T10+'165002 Detail'!T11+'165004 Detail'!T6+'165004 Detail'!T7+'165004 Detail'!T8+'165012 Detail'!T4+'165012 Detail'!T5+'165012 Detail'!T6+'165012 Detail'!T7+'165012 Detail'!T8+'165012 Detail'!T11+'165012 Detail'!T12+'165012 Detail'!T13+'165012 Detail'!T15</f>
        <v>615269.1906410259</v>
      </c>
      <c r="F15" s="14" t="s">
        <v>39</v>
      </c>
      <c r="G15" s="15">
        <v>0</v>
      </c>
      <c r="H15" s="18">
        <f t="shared" si="0"/>
        <v>0</v>
      </c>
    </row>
    <row r="16" spans="1:9">
      <c r="B16" s="19">
        <v>9</v>
      </c>
      <c r="C16" s="20" t="s">
        <v>40</v>
      </c>
      <c r="D16" s="20" t="s">
        <v>41</v>
      </c>
      <c r="E16" s="21">
        <f>SUM(E8:E15)</f>
        <v>1178001.6288034189</v>
      </c>
      <c r="F16" s="22"/>
      <c r="G16" s="23"/>
      <c r="H16" s="24">
        <f>SUM(H8:H15)</f>
        <v>184894.73807861278</v>
      </c>
      <c r="I16" s="25"/>
    </row>
    <row r="17" spans="2:11">
      <c r="B17" s="19">
        <v>10</v>
      </c>
      <c r="C17" s="1" t="s">
        <v>42</v>
      </c>
      <c r="E17" s="26">
        <v>1178002.5384615383</v>
      </c>
      <c r="F17" s="27"/>
      <c r="G17" s="27"/>
      <c r="H17" s="27"/>
      <c r="I17" s="25"/>
      <c r="J17" s="43"/>
    </row>
    <row r="18" spans="2:11">
      <c r="B18" s="19">
        <v>11</v>
      </c>
      <c r="C18" s="1" t="s">
        <v>43</v>
      </c>
      <c r="E18" s="62">
        <f>E17-E16</f>
        <v>0.90965811931528151</v>
      </c>
      <c r="F18" s="27"/>
      <c r="G18" s="27"/>
      <c r="H18" s="27"/>
      <c r="I18" s="25"/>
    </row>
    <row r="19" spans="2:11">
      <c r="B19" s="19"/>
      <c r="H19" s="25"/>
    </row>
    <row r="20" spans="2:11">
      <c r="B20" s="19"/>
      <c r="H20" s="25"/>
    </row>
    <row r="21" spans="2:11">
      <c r="B21" s="28" t="s">
        <v>44</v>
      </c>
      <c r="H21" s="25"/>
    </row>
    <row r="22" spans="2:11">
      <c r="B22" s="19" t="s">
        <v>45</v>
      </c>
      <c r="C22" s="1" t="s">
        <v>46</v>
      </c>
      <c r="H22" s="25"/>
    </row>
    <row r="23" spans="2:11" ht="26.25" customHeight="1">
      <c r="B23" s="10" t="s">
        <v>47</v>
      </c>
      <c r="C23" s="65" t="s">
        <v>48</v>
      </c>
      <c r="D23" s="65"/>
      <c r="E23" s="65"/>
      <c r="F23" s="65"/>
      <c r="G23" s="65"/>
      <c r="H23" s="65"/>
      <c r="K23" s="29"/>
    </row>
    <row r="24" spans="2:11">
      <c r="B24" s="19"/>
    </row>
    <row r="25" spans="2:11">
      <c r="B25" s="19"/>
      <c r="C25" s="31"/>
    </row>
  </sheetData>
  <mergeCells count="4">
    <mergeCell ref="A1:H1"/>
    <mergeCell ref="A2:H2"/>
    <mergeCell ref="A3:H3"/>
    <mergeCell ref="C23:H23"/>
  </mergeCells>
  <printOptions horizontalCentered="1"/>
  <pageMargins left="0.75" right="0.75" top="1" bottom="1" header="0.5" footer="0.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D97E9-8F83-4B15-A738-43D97806B526}">
  <dimension ref="A1:U18"/>
  <sheetViews>
    <sheetView topLeftCell="B1" zoomScale="70" zoomScaleNormal="70" workbookViewId="0">
      <selection activeCell="G30" sqref="G30"/>
    </sheetView>
  </sheetViews>
  <sheetFormatPr defaultColWidth="16.453125" defaultRowHeight="15"/>
  <cols>
    <col min="1" max="1" width="15.81640625" customWidth="1"/>
    <col min="2" max="2" width="10.6328125" customWidth="1"/>
    <col min="3" max="3" width="7.6328125" bestFit="1" customWidth="1"/>
    <col min="4" max="4" width="24.08984375" bestFit="1" customWidth="1"/>
    <col min="5" max="5" width="7.7265625" customWidth="1"/>
    <col min="6" max="6" width="12.26953125" bestFit="1" customWidth="1"/>
    <col min="7" max="7" width="8.81640625" bestFit="1" customWidth="1"/>
    <col min="8" max="14" width="11.81640625" bestFit="1" customWidth="1"/>
    <col min="15" max="15" width="10.81640625" bestFit="1" customWidth="1"/>
    <col min="16" max="18" width="11.81640625" bestFit="1" customWidth="1"/>
    <col min="19" max="19" width="2.36328125" customWidth="1"/>
    <col min="20" max="20" width="10.1796875" bestFit="1" customWidth="1"/>
  </cols>
  <sheetData>
    <row r="1" spans="1:21" ht="15.6" thickBot="1">
      <c r="A1" s="32" t="s">
        <v>49</v>
      </c>
      <c r="B1" s="32"/>
      <c r="C1" s="32"/>
      <c r="D1" s="32"/>
      <c r="E1" s="32"/>
    </row>
    <row r="2" spans="1:21" ht="15.6">
      <c r="F2" s="37">
        <v>2021</v>
      </c>
      <c r="G2" s="37">
        <v>2022</v>
      </c>
      <c r="H2" s="37">
        <v>2022</v>
      </c>
      <c r="I2" s="37">
        <v>2022</v>
      </c>
      <c r="J2" s="37">
        <v>2022</v>
      </c>
      <c r="K2" s="37">
        <v>2022</v>
      </c>
      <c r="L2" s="37">
        <v>2022</v>
      </c>
      <c r="M2" s="37">
        <v>2022</v>
      </c>
      <c r="N2" s="37">
        <v>2022</v>
      </c>
      <c r="O2" s="37">
        <v>2022</v>
      </c>
      <c r="P2" s="37">
        <v>2022</v>
      </c>
      <c r="Q2" s="37">
        <v>2022</v>
      </c>
      <c r="R2" s="37">
        <v>2022</v>
      </c>
      <c r="T2" s="39" t="s">
        <v>50</v>
      </c>
    </row>
    <row r="3" spans="1:21" ht="15.6">
      <c r="A3" s="33" t="s">
        <v>51</v>
      </c>
      <c r="B3" s="33" t="s">
        <v>52</v>
      </c>
      <c r="C3" s="33" t="s">
        <v>53</v>
      </c>
      <c r="D3" s="33" t="s">
        <v>5</v>
      </c>
      <c r="F3" s="38">
        <f>'[4]Prepaid Pivot'!B26</f>
        <v>12</v>
      </c>
      <c r="G3" s="38">
        <f>'[4]Prepaid Pivot'!C26</f>
        <v>1</v>
      </c>
      <c r="H3" s="38">
        <f>'[4]Prepaid Pivot'!D26</f>
        <v>2</v>
      </c>
      <c r="I3" s="38">
        <f>'[4]Prepaid Pivot'!E26</f>
        <v>3</v>
      </c>
      <c r="J3" s="38">
        <f>'[4]Prepaid Pivot'!F26</f>
        <v>4</v>
      </c>
      <c r="K3" s="38">
        <f>'[4]Prepaid Pivot'!G26</f>
        <v>5</v>
      </c>
      <c r="L3" s="38">
        <f>'[4]Prepaid Pivot'!H26</f>
        <v>6</v>
      </c>
      <c r="M3" s="38">
        <f>'[4]Prepaid Pivot'!I26</f>
        <v>7</v>
      </c>
      <c r="N3" s="38">
        <f>'[4]Prepaid Pivot'!J26</f>
        <v>8</v>
      </c>
      <c r="O3" s="38">
        <f>'[4]Prepaid Pivot'!K26</f>
        <v>9</v>
      </c>
      <c r="P3" s="38">
        <f>'[4]Prepaid Pivot'!L26</f>
        <v>10</v>
      </c>
      <c r="Q3" s="38">
        <f>'[4]Prepaid Pivot'!M26</f>
        <v>11</v>
      </c>
      <c r="R3" s="38">
        <f>'[4]Prepaid Pivot'!N26</f>
        <v>12</v>
      </c>
      <c r="T3" s="40" t="s">
        <v>54</v>
      </c>
    </row>
    <row r="4" spans="1:21" ht="15.6">
      <c r="A4" s="44" t="s">
        <v>55</v>
      </c>
      <c r="B4" s="44"/>
      <c r="C4" s="44"/>
      <c r="D4" s="44" t="s">
        <v>58</v>
      </c>
      <c r="E4" s="44"/>
      <c r="F4" s="45">
        <v>12806.705</v>
      </c>
      <c r="G4" s="45">
        <v>10672.254166666666</v>
      </c>
      <c r="H4" s="45">
        <v>8537.8033333333333</v>
      </c>
      <c r="I4" s="45">
        <v>6403.3525</v>
      </c>
      <c r="J4" s="45">
        <v>4268.9016666666666</v>
      </c>
      <c r="K4" s="45">
        <v>2134.4508333333333</v>
      </c>
      <c r="L4" s="45">
        <v>0</v>
      </c>
      <c r="M4" s="45">
        <v>27107.788333333341</v>
      </c>
      <c r="N4" s="45">
        <v>24643.594166666673</v>
      </c>
      <c r="O4" s="45">
        <v>22179.400000000005</v>
      </c>
      <c r="P4" s="45">
        <v>19713.553333333333</v>
      </c>
      <c r="Q4" s="45">
        <v>17249.359166666665</v>
      </c>
      <c r="R4" s="45">
        <v>14785.165000000001</v>
      </c>
      <c r="S4" s="45"/>
      <c r="T4" s="46">
        <f>AVERAGE(F4:R4)</f>
        <v>13115.563653846157</v>
      </c>
      <c r="U4" s="44" t="s">
        <v>101</v>
      </c>
    </row>
    <row r="5" spans="1:21" ht="15.6">
      <c r="A5" s="44" t="s">
        <v>56</v>
      </c>
      <c r="B5" s="44"/>
      <c r="C5" s="44"/>
      <c r="D5" s="44" t="s">
        <v>59</v>
      </c>
      <c r="E5" s="44"/>
      <c r="F5" s="45">
        <v>688740.75</v>
      </c>
      <c r="G5" s="45">
        <v>612214</v>
      </c>
      <c r="H5" s="45">
        <v>535687.25</v>
      </c>
      <c r="I5" s="45">
        <v>459160.5</v>
      </c>
      <c r="J5" s="45">
        <v>382633.75</v>
      </c>
      <c r="K5" s="45">
        <v>306107</v>
      </c>
      <c r="L5" s="45">
        <v>229580.25</v>
      </c>
      <c r="M5" s="45">
        <v>153053.5</v>
      </c>
      <c r="N5" s="45">
        <v>76526.75</v>
      </c>
      <c r="O5" s="45">
        <v>0</v>
      </c>
      <c r="P5" s="45">
        <v>640425.14249999996</v>
      </c>
      <c r="Q5" s="45">
        <v>582204.67500000005</v>
      </c>
      <c r="R5" s="45">
        <v>523984.20750000002</v>
      </c>
      <c r="S5" s="45"/>
      <c r="T5" s="46">
        <f t="shared" ref="T5:T11" si="0">AVERAGE(F5:R5)</f>
        <v>399255.21346153849</v>
      </c>
      <c r="U5" s="44" t="s">
        <v>101</v>
      </c>
    </row>
    <row r="6" spans="1:21" ht="15.6">
      <c r="A6" s="56" t="s">
        <v>56</v>
      </c>
      <c r="B6" s="56"/>
      <c r="C6" s="56"/>
      <c r="D6" s="56" t="s">
        <v>60</v>
      </c>
      <c r="E6" s="56"/>
      <c r="F6" s="57">
        <v>61779</v>
      </c>
      <c r="G6" s="57">
        <v>54914.666666666664</v>
      </c>
      <c r="H6" s="57">
        <v>48050.333333333328</v>
      </c>
      <c r="I6" s="57">
        <v>41186</v>
      </c>
      <c r="J6" s="57">
        <v>34321.666666666664</v>
      </c>
      <c r="K6" s="57">
        <v>27457.333333333332</v>
      </c>
      <c r="L6" s="57">
        <v>20593</v>
      </c>
      <c r="M6" s="57">
        <v>13728.666666666668</v>
      </c>
      <c r="N6" s="57">
        <v>6864.3333333333348</v>
      </c>
      <c r="O6" s="57">
        <v>0</v>
      </c>
      <c r="P6" s="57">
        <v>72112.085833333331</v>
      </c>
      <c r="Q6" s="57">
        <v>65556.441666666666</v>
      </c>
      <c r="R6" s="57">
        <v>59000.797499999993</v>
      </c>
      <c r="S6" s="57"/>
      <c r="T6" s="58">
        <f t="shared" si="0"/>
        <v>38889.563461538455</v>
      </c>
      <c r="U6" s="56" t="s">
        <v>39</v>
      </c>
    </row>
    <row r="7" spans="1:21" ht="15.6">
      <c r="A7" s="56" t="s">
        <v>56</v>
      </c>
      <c r="B7" s="56"/>
      <c r="C7" s="56"/>
      <c r="D7" s="56" t="s">
        <v>61</v>
      </c>
      <c r="E7" s="56"/>
      <c r="F7" s="57">
        <v>161416.5</v>
      </c>
      <c r="G7" s="57">
        <v>143481.33333333334</v>
      </c>
      <c r="H7" s="57">
        <v>125546.16666666667</v>
      </c>
      <c r="I7" s="57">
        <v>107611</v>
      </c>
      <c r="J7" s="57">
        <v>89675.833333333343</v>
      </c>
      <c r="K7" s="57">
        <v>71740.666666666672</v>
      </c>
      <c r="L7" s="57">
        <v>53805.5</v>
      </c>
      <c r="M7" s="57">
        <v>35870.333333333343</v>
      </c>
      <c r="N7" s="57">
        <v>17935.166666666675</v>
      </c>
      <c r="O7" s="57">
        <v>0</v>
      </c>
      <c r="P7" s="57">
        <v>209634.79166666666</v>
      </c>
      <c r="Q7" s="57">
        <v>190577.08333333331</v>
      </c>
      <c r="R7" s="57">
        <v>171519.375</v>
      </c>
      <c r="S7" s="57"/>
      <c r="T7" s="58">
        <f t="shared" si="0"/>
        <v>106062.59615384616</v>
      </c>
      <c r="U7" s="56" t="s">
        <v>39</v>
      </c>
    </row>
    <row r="8" spans="1:21" ht="15.6">
      <c r="A8" s="44" t="s">
        <v>55</v>
      </c>
      <c r="B8" s="44"/>
      <c r="C8" s="44"/>
      <c r="D8" s="44" t="s">
        <v>62</v>
      </c>
      <c r="E8" s="44"/>
      <c r="F8" s="45">
        <v>14699.880000000001</v>
      </c>
      <c r="G8" s="45">
        <v>12249.9</v>
      </c>
      <c r="H8" s="45">
        <v>9799.92</v>
      </c>
      <c r="I8" s="45">
        <v>7349.9400000000005</v>
      </c>
      <c r="J8" s="45">
        <v>4899.96</v>
      </c>
      <c r="K8" s="45">
        <v>2449.98</v>
      </c>
      <c r="L8" s="45">
        <v>0</v>
      </c>
      <c r="M8" s="45">
        <v>21250.637499999997</v>
      </c>
      <c r="N8" s="45">
        <v>19318.879166666666</v>
      </c>
      <c r="O8" s="45">
        <v>17387.120833333334</v>
      </c>
      <c r="P8" s="45">
        <v>15454.066666666666</v>
      </c>
      <c r="Q8" s="45">
        <v>13522.308333333332</v>
      </c>
      <c r="R8" s="45">
        <v>11590.55</v>
      </c>
      <c r="S8" s="45"/>
      <c r="T8" s="46">
        <f t="shared" si="0"/>
        <v>11536.395576923076</v>
      </c>
      <c r="U8" s="44" t="s">
        <v>101</v>
      </c>
    </row>
    <row r="9" spans="1:21" ht="15.6">
      <c r="A9" s="44" t="s">
        <v>57</v>
      </c>
      <c r="B9" s="44"/>
      <c r="C9" s="44"/>
      <c r="D9" s="44" t="s">
        <v>63</v>
      </c>
      <c r="E9" s="44"/>
      <c r="F9" s="45">
        <v>13308.307499999999</v>
      </c>
      <c r="G9" s="45">
        <v>11829.606666666667</v>
      </c>
      <c r="H9" s="45">
        <v>10350.905833333334</v>
      </c>
      <c r="I9" s="45">
        <v>8872.2049999999999</v>
      </c>
      <c r="J9" s="45">
        <v>7393.5041666666666</v>
      </c>
      <c r="K9" s="45">
        <v>5914.8033333333333</v>
      </c>
      <c r="L9" s="45">
        <v>4436.1025</v>
      </c>
      <c r="M9" s="45">
        <v>2957.4016666666721</v>
      </c>
      <c r="N9" s="45">
        <v>1478.7008333333388</v>
      </c>
      <c r="O9" s="45">
        <v>0</v>
      </c>
      <c r="P9" s="45">
        <v>-1478.7008333333333</v>
      </c>
      <c r="Q9" s="45">
        <v>14927.633333333333</v>
      </c>
      <c r="R9" s="45">
        <v>13434.869999999999</v>
      </c>
      <c r="S9" s="45"/>
      <c r="T9" s="46">
        <f>AVERAGE(F9:R9)</f>
        <v>7186.5646153846164</v>
      </c>
      <c r="U9" s="44" t="s">
        <v>101</v>
      </c>
    </row>
    <row r="10" spans="1:21" ht="15.6">
      <c r="A10" s="56" t="s">
        <v>57</v>
      </c>
      <c r="B10" s="56"/>
      <c r="C10" s="56"/>
      <c r="D10" s="56" t="s">
        <v>64</v>
      </c>
      <c r="E10" s="56"/>
      <c r="F10" s="57">
        <f>2110.1775-304</f>
        <v>1806.1774999999998</v>
      </c>
      <c r="G10" s="57">
        <f>1875.71333333333-304</f>
        <v>1571.71333333333</v>
      </c>
      <c r="H10" s="57">
        <f>1641.24916666667-304</f>
        <v>1337.2491666666699</v>
      </c>
      <c r="I10" s="57">
        <f>1406.785-304</f>
        <v>1102.7850000000001</v>
      </c>
      <c r="J10" s="57">
        <v>1172.3208333333334</v>
      </c>
      <c r="K10" s="57">
        <v>937.85666666666668</v>
      </c>
      <c r="L10" s="57">
        <v>703.39250000000004</v>
      </c>
      <c r="M10" s="57">
        <v>468.67083333333346</v>
      </c>
      <c r="N10" s="57">
        <v>234.20666666666679</v>
      </c>
      <c r="O10" s="57">
        <v>0</v>
      </c>
      <c r="P10" s="57">
        <v>-234.46416666666667</v>
      </c>
      <c r="Q10" s="57">
        <v>1680.8583333333333</v>
      </c>
      <c r="R10" s="57">
        <v>1512.7725</v>
      </c>
      <c r="S10" s="57"/>
      <c r="T10" s="58">
        <f t="shared" si="0"/>
        <v>945.6568589743589</v>
      </c>
      <c r="U10" s="56" t="s">
        <v>39</v>
      </c>
    </row>
    <row r="11" spans="1:21" ht="16.2" thickBot="1">
      <c r="A11" s="56" t="s">
        <v>57</v>
      </c>
      <c r="B11" s="56"/>
      <c r="C11" s="56"/>
      <c r="D11" s="56" t="s">
        <v>65</v>
      </c>
      <c r="E11" s="56"/>
      <c r="F11" s="57">
        <v>2461.7924999999996</v>
      </c>
      <c r="G11" s="57">
        <v>2188.2599999999998</v>
      </c>
      <c r="H11" s="57">
        <v>1914.7274999999997</v>
      </c>
      <c r="I11" s="57">
        <v>1641.1949999999997</v>
      </c>
      <c r="J11" s="57">
        <f>1367.6625-304</f>
        <v>1063.6624999999999</v>
      </c>
      <c r="K11" s="57">
        <v>1094.1299999999999</v>
      </c>
      <c r="L11" s="57">
        <v>820.59749999999985</v>
      </c>
      <c r="M11" s="57">
        <v>547.06500000000051</v>
      </c>
      <c r="N11" s="57">
        <v>273.53250000000054</v>
      </c>
      <c r="O11" s="57">
        <v>0</v>
      </c>
      <c r="P11" s="57">
        <v>-273.53249999999997</v>
      </c>
      <c r="Q11" s="57">
        <v>4886.3666666666668</v>
      </c>
      <c r="R11" s="57">
        <v>4397.7300000000005</v>
      </c>
      <c r="S11" s="57"/>
      <c r="T11" s="59">
        <f t="shared" si="0"/>
        <v>1616.5789743589744</v>
      </c>
      <c r="U11" s="56" t="s">
        <v>39</v>
      </c>
    </row>
    <row r="12" spans="1:21" ht="16.2" thickBot="1">
      <c r="F12" s="35">
        <f t="shared" ref="F12:R12" si="1">SUM(F4:F11)</f>
        <v>957019.11249999993</v>
      </c>
      <c r="G12" s="35">
        <f t="shared" si="1"/>
        <v>849121.73416666675</v>
      </c>
      <c r="H12" s="35">
        <f t="shared" si="1"/>
        <v>741224.35583333345</v>
      </c>
      <c r="I12" s="35">
        <f t="shared" si="1"/>
        <v>633326.97749999992</v>
      </c>
      <c r="J12" s="35">
        <f t="shared" si="1"/>
        <v>525429.59916666674</v>
      </c>
      <c r="K12" s="35">
        <f t="shared" si="1"/>
        <v>417836.22083333333</v>
      </c>
      <c r="L12" s="35">
        <f t="shared" si="1"/>
        <v>309938.84249999997</v>
      </c>
      <c r="M12" s="35">
        <f t="shared" si="1"/>
        <v>254984.06333333335</v>
      </c>
      <c r="N12" s="35">
        <f t="shared" si="1"/>
        <v>147275.16333333333</v>
      </c>
      <c r="O12" s="35">
        <f t="shared" si="1"/>
        <v>39566.520833333343</v>
      </c>
      <c r="P12" s="35">
        <f t="shared" si="1"/>
        <v>955352.9425</v>
      </c>
      <c r="Q12" s="35">
        <f t="shared" si="1"/>
        <v>890604.72583333321</v>
      </c>
      <c r="R12" s="35">
        <f t="shared" si="1"/>
        <v>800225.46750000003</v>
      </c>
      <c r="S12" s="34"/>
      <c r="T12" s="41">
        <f>SUM(T4:T11)</f>
        <v>578608.13275641017</v>
      </c>
    </row>
    <row r="14" spans="1:21" ht="15.6">
      <c r="E14" s="36" t="s">
        <v>90</v>
      </c>
      <c r="F14" s="34">
        <v>957019</v>
      </c>
      <c r="G14" s="34">
        <v>849122</v>
      </c>
      <c r="H14" s="34">
        <v>741224</v>
      </c>
      <c r="I14" s="34">
        <v>633327</v>
      </c>
      <c r="J14" s="34">
        <v>525430</v>
      </c>
      <c r="K14" s="34">
        <v>417836</v>
      </c>
      <c r="L14" s="34">
        <v>309939</v>
      </c>
      <c r="M14" s="34">
        <v>254984</v>
      </c>
      <c r="N14" s="34">
        <v>147275</v>
      </c>
      <c r="O14" s="34">
        <v>39566</v>
      </c>
      <c r="P14" s="34">
        <v>955356</v>
      </c>
      <c r="Q14" s="34">
        <v>890608</v>
      </c>
      <c r="R14" s="34">
        <v>800228</v>
      </c>
      <c r="S14" s="34"/>
      <c r="T14" s="34">
        <f t="shared" ref="T14" si="2">AVERAGE(F14:R14)</f>
        <v>578608.76923076925</v>
      </c>
      <c r="U14" s="34"/>
    </row>
    <row r="15" spans="1:21" ht="15.6">
      <c r="F15" s="35">
        <f>+F12-F14</f>
        <v>0.11249999993015081</v>
      </c>
      <c r="G15" s="35">
        <f t="shared" ref="G15:R15" si="3">+G12-G14</f>
        <v>-0.26583333325106651</v>
      </c>
      <c r="H15" s="35">
        <f t="shared" si="3"/>
        <v>0.35583333345130086</v>
      </c>
      <c r="I15" s="35">
        <f t="shared" si="3"/>
        <v>-2.2500000079162419E-2</v>
      </c>
      <c r="J15" s="35">
        <f t="shared" si="3"/>
        <v>-0.40083333326037973</v>
      </c>
      <c r="K15" s="35">
        <f t="shared" si="3"/>
        <v>0.22083333332557231</v>
      </c>
      <c r="L15" s="35">
        <f t="shared" si="3"/>
        <v>-0.15750000003026798</v>
      </c>
      <c r="M15" s="35">
        <f t="shared" si="3"/>
        <v>6.3333333353511989E-2</v>
      </c>
      <c r="N15" s="35">
        <f t="shared" si="3"/>
        <v>0.16333333333022892</v>
      </c>
      <c r="O15" s="35">
        <f t="shared" si="3"/>
        <v>0.52083333334303461</v>
      </c>
      <c r="P15" s="35">
        <f t="shared" si="3"/>
        <v>-3.0574999999953434</v>
      </c>
      <c r="Q15" s="35">
        <f t="shared" si="3"/>
        <v>-3.2741666667861864</v>
      </c>
      <c r="R15" s="35">
        <f t="shared" si="3"/>
        <v>-2.5324999999720603</v>
      </c>
      <c r="S15" s="34"/>
      <c r="T15" s="34"/>
      <c r="U15" s="34"/>
    </row>
    <row r="16" spans="1:21"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6:21"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6:21"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AEF6-84E7-47C1-8489-37D861A27650}">
  <dimension ref="A1:U406"/>
  <sheetViews>
    <sheetView zoomScale="70" zoomScaleNormal="70" workbookViewId="0">
      <selection activeCell="F24" sqref="F24"/>
    </sheetView>
  </sheetViews>
  <sheetFormatPr defaultRowHeight="15"/>
  <cols>
    <col min="1" max="1" width="10.90625" customWidth="1"/>
    <col min="2" max="2" width="10.08984375" bestFit="1" customWidth="1"/>
    <col min="3" max="3" width="9" bestFit="1" customWidth="1"/>
    <col min="4" max="4" width="33.453125" customWidth="1"/>
    <col min="5" max="5" width="9.08984375" bestFit="1" customWidth="1"/>
    <col min="6" max="8" width="9.1796875" bestFit="1" customWidth="1"/>
    <col min="9" max="10" width="7.7265625" bestFit="1" customWidth="1"/>
    <col min="11" max="11" width="5.6328125" bestFit="1" customWidth="1"/>
    <col min="12" max="17" width="9.1796875" bestFit="1" customWidth="1"/>
    <col min="18" max="18" width="10.1796875" bestFit="1" customWidth="1"/>
    <col min="19" max="19" width="1.90625" customWidth="1"/>
    <col min="20" max="20" width="9.26953125" bestFit="1" customWidth="1"/>
  </cols>
  <sheetData>
    <row r="1" spans="1:21" ht="15.6" thickBot="1">
      <c r="A1" s="32" t="s">
        <v>49</v>
      </c>
      <c r="B1" s="32"/>
      <c r="C1" s="32"/>
      <c r="D1" s="32"/>
      <c r="E1" s="32"/>
    </row>
    <row r="2" spans="1:21" ht="15.6">
      <c r="F2" s="37">
        <v>2021</v>
      </c>
      <c r="G2" s="37">
        <v>2022</v>
      </c>
      <c r="H2" s="37">
        <v>2022</v>
      </c>
      <c r="I2" s="37">
        <v>2022</v>
      </c>
      <c r="J2" s="37">
        <v>2022</v>
      </c>
      <c r="K2" s="37">
        <v>2022</v>
      </c>
      <c r="L2" s="37">
        <v>2022</v>
      </c>
      <c r="M2" s="37">
        <v>2022</v>
      </c>
      <c r="N2" s="37">
        <v>2022</v>
      </c>
      <c r="O2" s="37">
        <v>2022</v>
      </c>
      <c r="P2" s="37">
        <v>2022</v>
      </c>
      <c r="Q2" s="37">
        <v>2022</v>
      </c>
      <c r="R2" s="37">
        <v>2022</v>
      </c>
      <c r="T2" s="39" t="s">
        <v>50</v>
      </c>
    </row>
    <row r="3" spans="1:21" ht="15.6">
      <c r="A3" s="33" t="s">
        <v>51</v>
      </c>
      <c r="B3" s="33" t="s">
        <v>52</v>
      </c>
      <c r="C3" s="33" t="s">
        <v>53</v>
      </c>
      <c r="D3" s="33" t="s">
        <v>5</v>
      </c>
      <c r="F3" s="38">
        <f>'[4]Prepaid Pivot'!B26</f>
        <v>12</v>
      </c>
      <c r="G3" s="38">
        <f>'[4]Prepaid Pivot'!C26</f>
        <v>1</v>
      </c>
      <c r="H3" s="38">
        <f>'[4]Prepaid Pivot'!D26</f>
        <v>2</v>
      </c>
      <c r="I3" s="38">
        <f>'[4]Prepaid Pivot'!E26</f>
        <v>3</v>
      </c>
      <c r="J3" s="38">
        <f>'[4]Prepaid Pivot'!F26</f>
        <v>4</v>
      </c>
      <c r="K3" s="38">
        <f>'[4]Prepaid Pivot'!G26</f>
        <v>5</v>
      </c>
      <c r="L3" s="38">
        <f>'[4]Prepaid Pivot'!H26</f>
        <v>6</v>
      </c>
      <c r="M3" s="38">
        <f>'[4]Prepaid Pivot'!I26</f>
        <v>7</v>
      </c>
      <c r="N3" s="38">
        <f>'[4]Prepaid Pivot'!J26</f>
        <v>8</v>
      </c>
      <c r="O3" s="38">
        <f>'[4]Prepaid Pivot'!K26</f>
        <v>9</v>
      </c>
      <c r="P3" s="38">
        <f>'[4]Prepaid Pivot'!L26</f>
        <v>10</v>
      </c>
      <c r="Q3" s="38">
        <f>'[4]Prepaid Pivot'!M26</f>
        <v>11</v>
      </c>
      <c r="R3" s="38">
        <f>'[4]Prepaid Pivot'!N26</f>
        <v>12</v>
      </c>
      <c r="T3" s="40" t="s">
        <v>54</v>
      </c>
    </row>
    <row r="4" spans="1:21" ht="15.6">
      <c r="A4" s="44" t="s">
        <v>97</v>
      </c>
      <c r="B4" s="44" t="s">
        <v>98</v>
      </c>
      <c r="C4" s="44" t="s">
        <v>99</v>
      </c>
      <c r="D4" s="44" t="s">
        <v>100</v>
      </c>
      <c r="E4" s="44"/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0</v>
      </c>
      <c r="Q4" s="47">
        <v>0</v>
      </c>
      <c r="R4" s="45">
        <v>15172</v>
      </c>
      <c r="S4" s="44"/>
      <c r="T4" s="46">
        <f t="shared" ref="T4:T5" si="0">AVERAGE(F4:R4)</f>
        <v>1167.0769230769231</v>
      </c>
      <c r="U4" s="44" t="s">
        <v>101</v>
      </c>
    </row>
    <row r="5" spans="1:21" ht="15.6">
      <c r="A5" s="44" t="s">
        <v>97</v>
      </c>
      <c r="B5" s="44" t="s">
        <v>98</v>
      </c>
      <c r="C5" s="44" t="s">
        <v>99</v>
      </c>
      <c r="D5" s="44" t="s">
        <v>100</v>
      </c>
      <c r="E5" s="44"/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5">
        <v>2889.9011111111113</v>
      </c>
      <c r="S5" s="44"/>
      <c r="T5" s="46">
        <f t="shared" si="0"/>
        <v>222.30008547008549</v>
      </c>
      <c r="U5" s="44" t="s">
        <v>101</v>
      </c>
    </row>
    <row r="6" spans="1:21" ht="15.6">
      <c r="A6" s="56" t="s">
        <v>66</v>
      </c>
      <c r="B6" s="60">
        <v>62450</v>
      </c>
      <c r="C6" s="61" t="s">
        <v>96</v>
      </c>
      <c r="D6" s="56" t="s">
        <v>67</v>
      </c>
      <c r="E6" s="56"/>
      <c r="F6" s="57">
        <v>2195.7291666666665</v>
      </c>
      <c r="G6" s="57">
        <v>1756.5833333333333</v>
      </c>
      <c r="H6" s="57">
        <v>1317.4375</v>
      </c>
      <c r="I6" s="57">
        <v>878.29</v>
      </c>
      <c r="J6" s="57">
        <v>439.15</v>
      </c>
      <c r="K6" s="57">
        <v>0</v>
      </c>
      <c r="L6" s="57">
        <v>5375.26</v>
      </c>
      <c r="M6" s="57">
        <v>4886.55</v>
      </c>
      <c r="N6" s="57">
        <v>4397.8900000000003</v>
      </c>
      <c r="O6" s="57">
        <v>3909.2300000000005</v>
      </c>
      <c r="P6" s="57">
        <v>3420.6200000000003</v>
      </c>
      <c r="Q6" s="57">
        <v>2931.9100000000008</v>
      </c>
      <c r="R6" s="57">
        <v>2443.2500000000009</v>
      </c>
      <c r="S6" s="57"/>
      <c r="T6" s="58">
        <f>AVERAGE(F6:R6)</f>
        <v>2611.6846153846154</v>
      </c>
      <c r="U6" s="56" t="s">
        <v>39</v>
      </c>
    </row>
    <row r="7" spans="1:21" ht="15.6">
      <c r="A7" s="56" t="s">
        <v>66</v>
      </c>
      <c r="B7" s="60">
        <v>62450</v>
      </c>
      <c r="C7" s="61" t="s">
        <v>94</v>
      </c>
      <c r="D7" s="56" t="s">
        <v>95</v>
      </c>
      <c r="E7" s="56"/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4212.6549999999997</v>
      </c>
      <c r="R7" s="57">
        <v>3791.39</v>
      </c>
      <c r="S7" s="57"/>
      <c r="T7" s="58">
        <f>AVERAGE(F7:R7)</f>
        <v>615.6957692307692</v>
      </c>
      <c r="U7" s="56" t="s">
        <v>39</v>
      </c>
    </row>
    <row r="8" spans="1:21" ht="15.6">
      <c r="A8" s="56"/>
      <c r="B8" s="60"/>
      <c r="C8" s="61"/>
      <c r="D8" s="56" t="s">
        <v>110</v>
      </c>
      <c r="E8" s="56"/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-203.53</v>
      </c>
      <c r="N8" s="57">
        <v>-203.53</v>
      </c>
      <c r="O8" s="57">
        <v>0</v>
      </c>
      <c r="P8" s="57">
        <v>0</v>
      </c>
      <c r="Q8" s="57">
        <v>0</v>
      </c>
      <c r="R8" s="57">
        <v>0</v>
      </c>
      <c r="S8" s="57"/>
      <c r="T8" s="58">
        <f>AVERAGE(F8:R8)</f>
        <v>-31.312307692307691</v>
      </c>
      <c r="U8" s="56" t="s">
        <v>39</v>
      </c>
    </row>
    <row r="9" spans="1:21" ht="16.2" thickBot="1">
      <c r="F9" s="35">
        <f t="shared" ref="F9:L9" si="1">SUM(F4:F8)</f>
        <v>2195.7291666666665</v>
      </c>
      <c r="G9" s="35">
        <f t="shared" si="1"/>
        <v>1756.5833333333333</v>
      </c>
      <c r="H9" s="35">
        <f t="shared" si="1"/>
        <v>1317.4375</v>
      </c>
      <c r="I9" s="35">
        <f t="shared" si="1"/>
        <v>878.29</v>
      </c>
      <c r="J9" s="35">
        <f t="shared" si="1"/>
        <v>439.15</v>
      </c>
      <c r="K9" s="35">
        <f t="shared" si="1"/>
        <v>0</v>
      </c>
      <c r="L9" s="35">
        <f t="shared" si="1"/>
        <v>5375.26</v>
      </c>
      <c r="M9" s="35">
        <f>SUM(M4:M8)</f>
        <v>4683.0200000000004</v>
      </c>
      <c r="N9" s="35">
        <f t="shared" ref="N9:R9" si="2">SUM(N4:N8)</f>
        <v>4194.3600000000006</v>
      </c>
      <c r="O9" s="35">
        <f t="shared" si="2"/>
        <v>3909.2300000000005</v>
      </c>
      <c r="P9" s="35">
        <f t="shared" si="2"/>
        <v>3420.6200000000003</v>
      </c>
      <c r="Q9" s="35">
        <f t="shared" si="2"/>
        <v>7144.5650000000005</v>
      </c>
      <c r="R9" s="35">
        <f t="shared" si="2"/>
        <v>24296.54111111111</v>
      </c>
      <c r="S9" s="34"/>
      <c r="T9" s="42">
        <f>SUM(T4:T8)</f>
        <v>4585.4450854700863</v>
      </c>
    </row>
    <row r="10" spans="1:21"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1" ht="15.6">
      <c r="E11" s="36" t="s">
        <v>93</v>
      </c>
      <c r="F11" s="34">
        <v>2196</v>
      </c>
      <c r="G11" s="34">
        <v>1757</v>
      </c>
      <c r="H11" s="34">
        <v>1317</v>
      </c>
      <c r="I11" s="34">
        <v>878</v>
      </c>
      <c r="J11" s="34">
        <v>439</v>
      </c>
      <c r="K11" s="34">
        <v>0</v>
      </c>
      <c r="L11" s="34">
        <v>5375</v>
      </c>
      <c r="M11" s="34">
        <v>4683</v>
      </c>
      <c r="N11" s="34">
        <v>4194</v>
      </c>
      <c r="O11" s="34">
        <v>3909</v>
      </c>
      <c r="P11" s="34">
        <v>3421</v>
      </c>
      <c r="Q11" s="34">
        <v>7145</v>
      </c>
      <c r="R11" s="34">
        <v>24297</v>
      </c>
      <c r="S11" s="34"/>
      <c r="T11" s="34">
        <f>AVERAGE(F11:R11)</f>
        <v>4585.4615384615381</v>
      </c>
    </row>
    <row r="12" spans="1:21" ht="15.6">
      <c r="F12" s="35">
        <f>+F9-F11</f>
        <v>-0.27083333333348492</v>
      </c>
      <c r="G12" s="35">
        <f t="shared" ref="G12:R12" si="3">+G9-G11</f>
        <v>-0.41666666666674246</v>
      </c>
      <c r="H12" s="35">
        <f t="shared" si="3"/>
        <v>0.4375</v>
      </c>
      <c r="I12" s="35">
        <f t="shared" si="3"/>
        <v>0.28999999999996362</v>
      </c>
      <c r="J12" s="35">
        <f t="shared" si="3"/>
        <v>0.14999999999997726</v>
      </c>
      <c r="K12" s="35">
        <f t="shared" si="3"/>
        <v>0</v>
      </c>
      <c r="L12" s="35">
        <f t="shared" si="3"/>
        <v>0.26000000000021828</v>
      </c>
      <c r="M12" s="35">
        <f t="shared" si="3"/>
        <v>2.0000000000436557E-2</v>
      </c>
      <c r="N12" s="35">
        <f t="shared" si="3"/>
        <v>0.36000000000058208</v>
      </c>
      <c r="O12" s="35">
        <f t="shared" si="3"/>
        <v>0.23000000000047294</v>
      </c>
      <c r="P12" s="35">
        <f t="shared" si="3"/>
        <v>-0.37999999999965439</v>
      </c>
      <c r="Q12" s="35">
        <f t="shared" si="3"/>
        <v>-0.43499999999949068</v>
      </c>
      <c r="R12" s="35">
        <f t="shared" si="3"/>
        <v>-0.45888888889021473</v>
      </c>
      <c r="S12" s="34"/>
      <c r="T12" s="34"/>
    </row>
    <row r="13" spans="1:21"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1"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1"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1"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6:20"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6:20"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6:20"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6:20"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6:20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6:20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6:20"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6:20"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6:20"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6:20"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6:20"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6:20"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6:20"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6:20"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6:20"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6:20"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6:20"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6:20"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6:20"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6:20"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6:20"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6:20"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6:20"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6:20"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6:20"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6:20"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6:20"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6:20"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6:20"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6:20"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6:20"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6:20"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6:20"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6:20"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6:20"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6:20"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6:20"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6:20"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6:20"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6:20"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6:20"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6:20"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6:20"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6:20"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6:20"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6:20"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6:20"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6:20"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6:20"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6:20"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6:20"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6:20"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6:20"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6:20"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6:20"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6:20"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6:20"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6:20"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6:20"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6:20"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6:20"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6:20"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6:20"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6:20"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6:20"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6:20"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6:20"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6:20"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6:20"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6:20"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6:20"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6:20"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6:20"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6:20"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6:20"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6:20"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6:20"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6:20"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6:20"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6:20"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6:20"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6:20"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6:20"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6:20"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6:20"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6:20"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6:20"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6:20"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6:20"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6:20"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6:20"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6:20"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6:20"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6:20"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6:20"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6:20"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6:20"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6:20"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6:20"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6:20"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6:20"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6:20"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6:20"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6:20"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6:20"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6:20"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6:20"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6:20"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6:20"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6:20"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6:20"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6:20"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6:20"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6:20"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6:20"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6:20"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6:20"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6:20"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6:20"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6:20"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6:20"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6:20"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6:20"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6:20"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6:20"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6:20"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6:20"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6:20"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6:20"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6:20"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6:20"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6:20"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6:20"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6:20"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6:20"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6:20"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6:20"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6:20"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6:20"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6:20"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6:20"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6:20"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6:20"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6:20"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6:20"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6:20"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6:20"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6:20"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6:20"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6:20"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6:20"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6:20"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6:20"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6:20"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6:20"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6:20"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6:20"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6:20"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6:20"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6:20"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6:20"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6:20"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6:20"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6:20"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6:20"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6:20"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6:20"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6:20"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6:20"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</row>
    <row r="186" spans="6:20"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6:20"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</row>
    <row r="188" spans="6:20"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</row>
    <row r="189" spans="6:20"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</row>
    <row r="190" spans="6:20"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</row>
    <row r="191" spans="6:20"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</row>
    <row r="192" spans="6:20"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</row>
    <row r="193" spans="6:20"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6:20"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6:20"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6:20"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6:20"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  <row r="198" spans="6:20"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</row>
    <row r="199" spans="6:20"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6:20"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</row>
    <row r="201" spans="6:20"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</row>
    <row r="202" spans="6:20"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</row>
    <row r="203" spans="6:20"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</row>
    <row r="204" spans="6:20"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</row>
    <row r="205" spans="6:20"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</row>
    <row r="206" spans="6:20"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</row>
    <row r="207" spans="6:20"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</row>
    <row r="208" spans="6:20"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</row>
    <row r="209" spans="6:20"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</row>
    <row r="210" spans="6:20"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</row>
    <row r="211" spans="6:20"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</row>
    <row r="212" spans="6:20"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spans="6:20"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spans="6:20"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</row>
    <row r="215" spans="6:20"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</row>
    <row r="216" spans="6:20"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</row>
    <row r="217" spans="6:20"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</row>
    <row r="218" spans="6:20"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</row>
    <row r="219" spans="6:20"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</row>
    <row r="220" spans="6:20"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</row>
    <row r="221" spans="6:20"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</row>
    <row r="222" spans="6:20"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</row>
    <row r="223" spans="6:20"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</row>
    <row r="224" spans="6:20"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6:20"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6:20"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  <row r="227" spans="6:20"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</row>
    <row r="228" spans="6:20"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</row>
    <row r="229" spans="6:20"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</row>
    <row r="230" spans="6:20"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</row>
    <row r="231" spans="6:20"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</row>
    <row r="232" spans="6:20"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6:20"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</row>
    <row r="234" spans="6:20"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</row>
    <row r="235" spans="6:20"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</row>
    <row r="236" spans="6:20"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</row>
    <row r="237" spans="6:20"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</row>
    <row r="238" spans="6:20"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</row>
    <row r="239" spans="6:20"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</row>
    <row r="240" spans="6:20"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</row>
    <row r="241" spans="6:20"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</row>
    <row r="242" spans="6:20"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</row>
    <row r="243" spans="6:20"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</row>
    <row r="244" spans="6:20"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</row>
    <row r="245" spans="6:20"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</row>
    <row r="246" spans="6:20"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</row>
    <row r="247" spans="6:20"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</row>
    <row r="248" spans="6:20"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</row>
    <row r="249" spans="6:20"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</row>
    <row r="250" spans="6:20"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</row>
    <row r="251" spans="6:20"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</row>
    <row r="252" spans="6:20"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6:20"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6:20"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  <row r="255" spans="6:20"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</row>
    <row r="256" spans="6:20"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</row>
    <row r="257" spans="6:20"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</row>
    <row r="258" spans="6:20"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</row>
    <row r="259" spans="6:20"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</row>
    <row r="260" spans="6:20"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</row>
    <row r="261" spans="6:20"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</row>
    <row r="262" spans="6:20"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</row>
    <row r="263" spans="6:20"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</row>
    <row r="264" spans="6:20"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</row>
    <row r="265" spans="6:20"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</row>
    <row r="266" spans="6:20"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</row>
    <row r="267" spans="6:20"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</row>
    <row r="268" spans="6:20"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</row>
    <row r="269" spans="6:20"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</row>
    <row r="270" spans="6:20"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</row>
    <row r="271" spans="6:20"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</row>
    <row r="272" spans="6:20"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</row>
    <row r="273" spans="6:20"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</row>
    <row r="274" spans="6:20"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</row>
    <row r="275" spans="6:20"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</row>
    <row r="276" spans="6:20"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</row>
    <row r="277" spans="6:20"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</row>
    <row r="278" spans="6:20"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</row>
    <row r="279" spans="6:20"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</row>
    <row r="280" spans="6:20"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</row>
    <row r="281" spans="6:20"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</row>
    <row r="282" spans="6:20"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</row>
    <row r="283" spans="6:20"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</row>
    <row r="284" spans="6:20"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</row>
    <row r="285" spans="6:20"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</row>
    <row r="286" spans="6:20"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</row>
    <row r="287" spans="6:20"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6:20"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</row>
    <row r="289" spans="6:20"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</row>
    <row r="290" spans="6:20"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</row>
    <row r="291" spans="6:20"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</row>
    <row r="292" spans="6:20"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</row>
    <row r="293" spans="6:20"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</row>
    <row r="294" spans="6:20"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</row>
    <row r="295" spans="6:20"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</row>
    <row r="296" spans="6:20"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</row>
    <row r="297" spans="6:20"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</row>
    <row r="298" spans="6:20"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</row>
    <row r="299" spans="6:20"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</row>
    <row r="300" spans="6:20"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</row>
    <row r="301" spans="6:20"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</row>
    <row r="302" spans="6:20"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</row>
    <row r="303" spans="6:20"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</row>
    <row r="304" spans="6:20"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</row>
    <row r="305" spans="6:20"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</row>
    <row r="306" spans="6:20"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</row>
    <row r="307" spans="6:20"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</row>
    <row r="308" spans="6:20"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</row>
    <row r="309" spans="6:20"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</row>
    <row r="310" spans="6:20"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</row>
    <row r="311" spans="6:20"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</row>
    <row r="312" spans="6:20"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</row>
    <row r="313" spans="6:20"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</row>
    <row r="314" spans="6:20"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</row>
    <row r="315" spans="6:20"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</row>
    <row r="316" spans="6:20"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</row>
    <row r="317" spans="6:20"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</row>
    <row r="318" spans="6:20"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</row>
    <row r="319" spans="6:20"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</row>
    <row r="320" spans="6:20"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</row>
    <row r="321" spans="6:20"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</row>
    <row r="322" spans="6:20"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</row>
    <row r="323" spans="6:20"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</row>
    <row r="324" spans="6:20"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</row>
    <row r="325" spans="6:20"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6:20"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</row>
    <row r="327" spans="6:20"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</row>
    <row r="328" spans="6:20"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</row>
    <row r="329" spans="6:20"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</row>
    <row r="330" spans="6:20"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</row>
    <row r="331" spans="6:20"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</row>
    <row r="332" spans="6:20"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</row>
    <row r="333" spans="6:20"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</row>
    <row r="334" spans="6:20"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</row>
    <row r="335" spans="6:20"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</row>
    <row r="336" spans="6:20"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6:20"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</row>
    <row r="338" spans="6:20"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</row>
    <row r="339" spans="6:20"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</row>
    <row r="340" spans="6:20"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</row>
    <row r="341" spans="6:20"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</row>
    <row r="342" spans="6:20"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</row>
    <row r="343" spans="6:20"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</row>
    <row r="344" spans="6:20"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</row>
    <row r="345" spans="6:20"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</row>
    <row r="346" spans="6:20"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</row>
    <row r="347" spans="6:20"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</row>
    <row r="348" spans="6:20"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</row>
    <row r="349" spans="6:20"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</row>
    <row r="350" spans="6:20"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</row>
    <row r="351" spans="6:20"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</row>
    <row r="352" spans="6:20"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</row>
    <row r="353" spans="6:20"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</row>
    <row r="354" spans="6:20"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</row>
    <row r="355" spans="6:20"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</row>
    <row r="356" spans="6:20"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</row>
    <row r="357" spans="6:20"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</row>
    <row r="358" spans="6:20"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6:20"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6:20"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</row>
    <row r="361" spans="6:20"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</row>
    <row r="362" spans="6:20"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</row>
    <row r="363" spans="6:20"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</row>
    <row r="364" spans="6:20"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  <row r="365" spans="6:20"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</row>
    <row r="366" spans="6:20"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</row>
    <row r="367" spans="6:20"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</row>
    <row r="368" spans="6:20"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</row>
    <row r="369" spans="6:20"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</row>
    <row r="370" spans="6:20"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</row>
    <row r="371" spans="6:20"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</row>
    <row r="372" spans="6:20"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</row>
    <row r="373" spans="6:20"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</row>
    <row r="374" spans="6:20"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</row>
    <row r="375" spans="6:20"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</row>
    <row r="376" spans="6:20"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</row>
    <row r="377" spans="6:20"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</row>
    <row r="378" spans="6:20"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</row>
    <row r="379" spans="6:20"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</row>
    <row r="380" spans="6:20"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</row>
    <row r="381" spans="6:20"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</row>
    <row r="382" spans="6:20"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</row>
    <row r="383" spans="6:20"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</row>
    <row r="384" spans="6:20"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</row>
    <row r="385" spans="6:20"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</row>
    <row r="386" spans="6:20"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</row>
    <row r="387" spans="6:20"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</row>
    <row r="388" spans="6:20"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</row>
    <row r="389" spans="6:20"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</row>
    <row r="390" spans="6:20"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</row>
    <row r="391" spans="6:20"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</row>
    <row r="392" spans="6:20"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</row>
    <row r="393" spans="6:20"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</row>
    <row r="394" spans="6:20"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</row>
    <row r="395" spans="6:20"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</row>
    <row r="396" spans="6:20"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</row>
    <row r="397" spans="6:20"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</row>
    <row r="398" spans="6:20"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</row>
    <row r="399" spans="6:20"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</row>
    <row r="400" spans="6:20"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</row>
    <row r="401" spans="6:20"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6:20"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</row>
    <row r="403" spans="6:20"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</row>
    <row r="404" spans="6:20"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</row>
    <row r="405" spans="6:20"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</row>
    <row r="406" spans="6:20"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841D1-78CC-487F-B20D-150BB2F64BDB}">
  <dimension ref="A1:U22"/>
  <sheetViews>
    <sheetView zoomScale="70" zoomScaleNormal="70" workbookViewId="0">
      <selection activeCell="F37" sqref="F37"/>
    </sheetView>
  </sheetViews>
  <sheetFormatPr defaultRowHeight="15"/>
  <cols>
    <col min="1" max="1" width="12.6328125" customWidth="1"/>
    <col min="2" max="2" width="9" bestFit="1" customWidth="1"/>
    <col min="3" max="3" width="7.6328125" bestFit="1" customWidth="1"/>
    <col min="4" max="4" width="43.7265625" customWidth="1"/>
    <col min="6" max="6" width="9.1796875" bestFit="1" customWidth="1"/>
    <col min="7" max="7" width="9.36328125" bestFit="1" customWidth="1"/>
    <col min="8" max="14" width="9.26953125" bestFit="1" customWidth="1"/>
    <col min="15" max="15" width="9.26953125" customWidth="1"/>
    <col min="16" max="16" width="10.1796875" bestFit="1" customWidth="1"/>
    <col min="17" max="17" width="9.26953125" bestFit="1" customWidth="1"/>
    <col min="18" max="18" width="11.26953125" bestFit="1" customWidth="1"/>
    <col min="19" max="19" width="3" customWidth="1"/>
    <col min="20" max="20" width="8.7265625" bestFit="1" customWidth="1"/>
  </cols>
  <sheetData>
    <row r="1" spans="1:21" ht="15.6" thickBot="1">
      <c r="A1" s="32" t="s">
        <v>49</v>
      </c>
      <c r="B1" s="32"/>
      <c r="C1" s="32"/>
      <c r="D1" s="32"/>
      <c r="E1" s="32"/>
    </row>
    <row r="2" spans="1:21" ht="15.6">
      <c r="F2" s="37">
        <v>2021</v>
      </c>
      <c r="G2" s="37">
        <v>2022</v>
      </c>
      <c r="H2" s="37">
        <v>2022</v>
      </c>
      <c r="I2" s="37">
        <v>2022</v>
      </c>
      <c r="J2" s="37">
        <v>2022</v>
      </c>
      <c r="K2" s="37">
        <v>2022</v>
      </c>
      <c r="L2" s="37">
        <v>2022</v>
      </c>
      <c r="M2" s="37">
        <v>2022</v>
      </c>
      <c r="N2" s="37">
        <v>2022</v>
      </c>
      <c r="O2" s="37">
        <v>2022</v>
      </c>
      <c r="P2" s="37">
        <v>2022</v>
      </c>
      <c r="Q2" s="37">
        <v>2022</v>
      </c>
      <c r="R2" s="37">
        <v>2022</v>
      </c>
      <c r="T2" s="39" t="s">
        <v>50</v>
      </c>
    </row>
    <row r="3" spans="1:21" ht="15.6">
      <c r="A3" s="33" t="s">
        <v>51</v>
      </c>
      <c r="B3" s="33" t="s">
        <v>52</v>
      </c>
      <c r="C3" s="33" t="s">
        <v>53</v>
      </c>
      <c r="D3" s="33" t="s">
        <v>5</v>
      </c>
      <c r="F3" s="38">
        <f>'[4]Prepaid Pivot'!B26</f>
        <v>12</v>
      </c>
      <c r="G3" s="38">
        <f>'[4]Prepaid Pivot'!C26</f>
        <v>1</v>
      </c>
      <c r="H3" s="38">
        <f>'[4]Prepaid Pivot'!D26</f>
        <v>2</v>
      </c>
      <c r="I3" s="38">
        <f>'[4]Prepaid Pivot'!E26</f>
        <v>3</v>
      </c>
      <c r="J3" s="38">
        <f>'[4]Prepaid Pivot'!F26</f>
        <v>4</v>
      </c>
      <c r="K3" s="38">
        <f>'[4]Prepaid Pivot'!G26</f>
        <v>5</v>
      </c>
      <c r="L3" s="38">
        <f>'[4]Prepaid Pivot'!H26</f>
        <v>6</v>
      </c>
      <c r="M3" s="38">
        <f>'[4]Prepaid Pivot'!I26</f>
        <v>7</v>
      </c>
      <c r="N3" s="38">
        <f>'[4]Prepaid Pivot'!J26</f>
        <v>8</v>
      </c>
      <c r="O3" s="38">
        <f>'[4]Prepaid Pivot'!K26</f>
        <v>9</v>
      </c>
      <c r="P3" s="38">
        <f>'[4]Prepaid Pivot'!L26</f>
        <v>10</v>
      </c>
      <c r="Q3" s="38">
        <f>'[4]Prepaid Pivot'!M26</f>
        <v>11</v>
      </c>
      <c r="R3" s="38">
        <f>'[4]Prepaid Pivot'!N26</f>
        <v>12</v>
      </c>
      <c r="T3" s="40" t="s">
        <v>54</v>
      </c>
    </row>
    <row r="4" spans="1:21" ht="15.6">
      <c r="A4" s="56" t="s">
        <v>68</v>
      </c>
      <c r="B4" s="56"/>
      <c r="C4" s="56"/>
      <c r="D4" s="56" t="s">
        <v>72</v>
      </c>
      <c r="E4" s="56"/>
      <c r="F4" s="57">
        <v>62130.909999999996</v>
      </c>
      <c r="G4" s="57">
        <v>62130.909999999996</v>
      </c>
      <c r="H4" s="57">
        <v>62130.909999999996</v>
      </c>
      <c r="I4" s="57">
        <v>62130.909999999996</v>
      </c>
      <c r="J4" s="57">
        <v>62130.909999999996</v>
      </c>
      <c r="K4" s="57">
        <v>62130.909999999996</v>
      </c>
      <c r="L4" s="57">
        <v>62130.91</v>
      </c>
      <c r="M4" s="57">
        <v>62130.91</v>
      </c>
      <c r="N4" s="57">
        <v>62130.91</v>
      </c>
      <c r="O4" s="57">
        <v>62130.91</v>
      </c>
      <c r="P4" s="57">
        <v>62130.91</v>
      </c>
      <c r="Q4" s="57">
        <v>62130.91</v>
      </c>
      <c r="R4" s="57">
        <v>62130.91</v>
      </c>
      <c r="S4" s="57"/>
      <c r="T4" s="58">
        <f>AVERAGE(F4:R4)</f>
        <v>62130.910000000018</v>
      </c>
      <c r="U4" s="56" t="s">
        <v>39</v>
      </c>
    </row>
    <row r="5" spans="1:21" ht="15.6">
      <c r="A5" s="56" t="s">
        <v>69</v>
      </c>
      <c r="B5" s="56"/>
      <c r="C5" s="56"/>
      <c r="D5" s="56" t="s">
        <v>73</v>
      </c>
      <c r="E5" s="56"/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83333.333333333328</v>
      </c>
      <c r="M5" s="57">
        <v>66666.666666666657</v>
      </c>
      <c r="N5" s="57">
        <v>49999.999999999985</v>
      </c>
      <c r="O5" s="57">
        <v>33333.333333333314</v>
      </c>
      <c r="P5" s="57">
        <v>16666.666666666646</v>
      </c>
      <c r="Q5" s="57">
        <v>0</v>
      </c>
      <c r="R5" s="57">
        <v>0</v>
      </c>
      <c r="S5" s="57"/>
      <c r="T5" s="58">
        <f t="shared" ref="T5:T15" si="0">AVERAGE(F5:R5)</f>
        <v>19230.769230769227</v>
      </c>
      <c r="U5" s="56" t="s">
        <v>39</v>
      </c>
    </row>
    <row r="6" spans="1:21" ht="15.6">
      <c r="A6" s="56" t="s">
        <v>70</v>
      </c>
      <c r="B6" s="56"/>
      <c r="C6" s="56"/>
      <c r="D6" s="56" t="s">
        <v>74</v>
      </c>
      <c r="E6" s="56"/>
      <c r="F6" s="57">
        <v>0</v>
      </c>
      <c r="G6" s="57">
        <v>286666.67000000004</v>
      </c>
      <c r="H6" s="57">
        <v>0</v>
      </c>
      <c r="I6" s="57">
        <v>0</v>
      </c>
      <c r="J6" s="57">
        <v>0</v>
      </c>
      <c r="K6" s="57">
        <v>163202.00000000012</v>
      </c>
      <c r="L6" s="57">
        <v>0</v>
      </c>
      <c r="M6" s="57">
        <v>0</v>
      </c>
      <c r="N6" s="57">
        <v>0</v>
      </c>
      <c r="O6" s="57">
        <v>0</v>
      </c>
      <c r="P6" s="57">
        <v>326403.99</v>
      </c>
      <c r="Q6" s="57">
        <v>163201.99666666667</v>
      </c>
      <c r="R6" s="57">
        <v>489605.98</v>
      </c>
      <c r="S6" s="57"/>
      <c r="T6" s="58">
        <f t="shared" si="0"/>
        <v>109929.27974358975</v>
      </c>
      <c r="U6" s="56" t="s">
        <v>39</v>
      </c>
    </row>
    <row r="7" spans="1:21" ht="15.6">
      <c r="A7" s="56" t="s">
        <v>70</v>
      </c>
      <c r="B7" s="56"/>
      <c r="C7" s="56"/>
      <c r="D7" s="56" t="s">
        <v>75</v>
      </c>
      <c r="E7" s="56"/>
      <c r="F7" s="57">
        <v>0</v>
      </c>
      <c r="G7" s="57">
        <v>0</v>
      </c>
      <c r="H7" s="57">
        <v>143333.34000000005</v>
      </c>
      <c r="I7" s="57">
        <v>-13097.129999999946</v>
      </c>
      <c r="J7" s="57">
        <v>277935.24000000011</v>
      </c>
      <c r="K7" s="57">
        <v>489605.98</v>
      </c>
      <c r="L7" s="57">
        <v>489605.98</v>
      </c>
      <c r="M7" s="57">
        <v>326404</v>
      </c>
      <c r="N7" s="57">
        <v>163202.01</v>
      </c>
      <c r="O7" s="57">
        <v>489605.98</v>
      </c>
      <c r="P7" s="57">
        <v>0</v>
      </c>
      <c r="Q7" s="57">
        <v>0</v>
      </c>
      <c r="R7" s="57">
        <v>0</v>
      </c>
      <c r="S7" s="57"/>
      <c r="T7" s="58">
        <f t="shared" si="0"/>
        <v>182045.80000000002</v>
      </c>
      <c r="U7" s="56" t="s">
        <v>39</v>
      </c>
    </row>
    <row r="8" spans="1:21" ht="15.6">
      <c r="A8" s="56" t="s">
        <v>71</v>
      </c>
      <c r="B8" s="56"/>
      <c r="C8" s="56"/>
      <c r="D8" s="56" t="s">
        <v>76</v>
      </c>
      <c r="E8" s="56"/>
      <c r="F8" s="57">
        <v>0</v>
      </c>
      <c r="G8" s="57">
        <v>120285.90999999996</v>
      </c>
      <c r="H8" s="57">
        <v>164290.71416666661</v>
      </c>
      <c r="I8" s="57">
        <v>148777.30833333329</v>
      </c>
      <c r="J8" s="57">
        <v>133263.90249999997</v>
      </c>
      <c r="K8" s="57">
        <v>117750.49666666664</v>
      </c>
      <c r="L8" s="57">
        <v>102236.59416666668</v>
      </c>
      <c r="M8" s="57">
        <v>86723.188333333674</v>
      </c>
      <c r="N8" s="57">
        <v>71209.78250000035</v>
      </c>
      <c r="O8" s="57">
        <v>55696.37666666702</v>
      </c>
      <c r="P8" s="57">
        <v>40182.966666667024</v>
      </c>
      <c r="Q8" s="57">
        <v>24669.560833333693</v>
      </c>
      <c r="R8" s="57">
        <v>9156.1550000003626</v>
      </c>
      <c r="S8" s="57"/>
      <c r="T8" s="58">
        <f t="shared" si="0"/>
        <v>82634.073525641186</v>
      </c>
      <c r="U8" s="56" t="s">
        <v>39</v>
      </c>
    </row>
    <row r="9" spans="1:21" ht="15.6">
      <c r="A9" s="48" t="s">
        <v>102</v>
      </c>
      <c r="B9" s="48"/>
      <c r="C9" s="48"/>
      <c r="D9" s="48" t="s">
        <v>103</v>
      </c>
      <c r="E9" s="48"/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4949.83</v>
      </c>
      <c r="R9" s="50">
        <v>0</v>
      </c>
      <c r="S9" s="50"/>
      <c r="T9" s="52">
        <f t="shared" si="0"/>
        <v>380.75615384615384</v>
      </c>
      <c r="U9" s="48" t="s">
        <v>21</v>
      </c>
    </row>
    <row r="10" spans="1:21" ht="15.6">
      <c r="A10" s="48" t="s">
        <v>102</v>
      </c>
      <c r="B10" s="48"/>
      <c r="C10" s="48"/>
      <c r="D10" s="48" t="s">
        <v>104</v>
      </c>
      <c r="E10" s="48"/>
      <c r="F10" s="50">
        <v>3702.1000000000004</v>
      </c>
      <c r="G10" s="50">
        <v>3702.1000000000008</v>
      </c>
      <c r="H10" s="50">
        <v>3702.1000000000008</v>
      </c>
      <c r="I10" s="50">
        <v>3702.1000000000008</v>
      </c>
      <c r="J10" s="50">
        <v>3702.1000000000008</v>
      </c>
      <c r="K10" s="50">
        <v>3702.1000000000008</v>
      </c>
      <c r="L10" s="50">
        <v>3702.1000000000008</v>
      </c>
      <c r="M10" s="50">
        <v>3702.1000000000008</v>
      </c>
      <c r="N10" s="50">
        <v>3880.8700000000008</v>
      </c>
      <c r="O10" s="50">
        <v>3880.8700000000008</v>
      </c>
      <c r="P10" s="50">
        <v>3880.8700000000008</v>
      </c>
      <c r="Q10" s="50">
        <v>3880.8700000000008</v>
      </c>
      <c r="R10" s="50">
        <v>3880.8700000000008</v>
      </c>
      <c r="S10" s="50"/>
      <c r="T10" s="52">
        <f t="shared" si="0"/>
        <v>3770.8576923076939</v>
      </c>
      <c r="U10" s="48" t="s">
        <v>21</v>
      </c>
    </row>
    <row r="11" spans="1:21" ht="15.6">
      <c r="A11" s="56" t="s">
        <v>102</v>
      </c>
      <c r="B11" s="56"/>
      <c r="C11" s="56"/>
      <c r="D11" s="56" t="s">
        <v>105</v>
      </c>
      <c r="E11" s="56"/>
      <c r="F11" s="57">
        <v>2500</v>
      </c>
      <c r="G11" s="57">
        <v>2500</v>
      </c>
      <c r="H11" s="57">
        <v>2500</v>
      </c>
      <c r="I11" s="57">
        <v>2500</v>
      </c>
      <c r="J11" s="57">
        <v>2500</v>
      </c>
      <c r="K11" s="57">
        <v>2500</v>
      </c>
      <c r="L11" s="57">
        <v>2500</v>
      </c>
      <c r="M11" s="57">
        <v>2500</v>
      </c>
      <c r="N11" s="57">
        <v>2500</v>
      </c>
      <c r="O11" s="57">
        <v>2500</v>
      </c>
      <c r="P11" s="57">
        <v>2500</v>
      </c>
      <c r="Q11" s="57">
        <v>2500</v>
      </c>
      <c r="R11" s="57">
        <v>2500</v>
      </c>
      <c r="S11" s="57"/>
      <c r="T11" s="58">
        <f t="shared" si="0"/>
        <v>2500</v>
      </c>
      <c r="U11" s="56" t="s">
        <v>39</v>
      </c>
    </row>
    <row r="12" spans="1:21" ht="15.6">
      <c r="A12" s="56" t="s">
        <v>102</v>
      </c>
      <c r="B12" s="56"/>
      <c r="C12" s="56"/>
      <c r="D12" s="56" t="s">
        <v>106</v>
      </c>
      <c r="E12" s="56"/>
      <c r="F12" s="57">
        <v>573.80999999999949</v>
      </c>
      <c r="G12" s="57">
        <v>573.80999999999949</v>
      </c>
      <c r="H12" s="57">
        <v>573.80999999999949</v>
      </c>
      <c r="I12" s="57">
        <v>573.80999999999949</v>
      </c>
      <c r="J12" s="57">
        <v>573.80999999999949</v>
      </c>
      <c r="K12" s="57">
        <v>573.80999999999949</v>
      </c>
      <c r="L12" s="57">
        <v>573.80999999999949</v>
      </c>
      <c r="M12" s="57">
        <v>573.80999999999949</v>
      </c>
      <c r="N12" s="57">
        <v>573.80999999999949</v>
      </c>
      <c r="O12" s="57">
        <v>573.80999999999949</v>
      </c>
      <c r="P12" s="57">
        <v>573.80999999999949</v>
      </c>
      <c r="Q12" s="57">
        <v>595.35999999999956</v>
      </c>
      <c r="R12" s="57">
        <v>595.35999999999956</v>
      </c>
      <c r="S12" s="57"/>
      <c r="T12" s="58">
        <f t="shared" si="0"/>
        <v>577.12538461538418</v>
      </c>
      <c r="U12" s="56" t="s">
        <v>39</v>
      </c>
    </row>
    <row r="13" spans="1:21" ht="15.6">
      <c r="A13" s="56" t="s">
        <v>102</v>
      </c>
      <c r="B13" s="56"/>
      <c r="C13" s="56"/>
      <c r="D13" s="56" t="s">
        <v>107</v>
      </c>
      <c r="E13" s="56"/>
      <c r="F13" s="57">
        <v>3100</v>
      </c>
      <c r="G13" s="57">
        <v>3100</v>
      </c>
      <c r="H13" s="57">
        <v>3100</v>
      </c>
      <c r="I13" s="57">
        <v>3100</v>
      </c>
      <c r="J13" s="57">
        <v>3100</v>
      </c>
      <c r="K13" s="57">
        <v>3100</v>
      </c>
      <c r="L13" s="57">
        <v>3100</v>
      </c>
      <c r="M13" s="57">
        <v>3100</v>
      </c>
      <c r="N13" s="57">
        <v>3100</v>
      </c>
      <c r="O13" s="57">
        <v>3100</v>
      </c>
      <c r="P13" s="57">
        <v>37200</v>
      </c>
      <c r="Q13" s="57">
        <v>0</v>
      </c>
      <c r="R13" s="57">
        <v>0</v>
      </c>
      <c r="S13" s="57"/>
      <c r="T13" s="58">
        <f t="shared" si="0"/>
        <v>5246.1538461538457</v>
      </c>
      <c r="U13" s="56" t="s">
        <v>39</v>
      </c>
    </row>
    <row r="14" spans="1:21" ht="15.6">
      <c r="A14" s="48" t="s">
        <v>102</v>
      </c>
      <c r="B14" s="48"/>
      <c r="C14" s="48"/>
      <c r="D14" s="48" t="s">
        <v>108</v>
      </c>
      <c r="E14" s="48"/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/>
      <c r="T14" s="52">
        <f t="shared" si="0"/>
        <v>0</v>
      </c>
      <c r="U14" s="48" t="s">
        <v>21</v>
      </c>
    </row>
    <row r="15" spans="1:21" ht="16.2" thickBot="1">
      <c r="A15" s="56" t="s">
        <v>102</v>
      </c>
      <c r="B15" s="56"/>
      <c r="C15" s="56"/>
      <c r="D15" s="56" t="s">
        <v>109</v>
      </c>
      <c r="E15" s="56"/>
      <c r="F15" s="57">
        <v>260</v>
      </c>
      <c r="G15" s="57">
        <v>260</v>
      </c>
      <c r="H15" s="57">
        <v>260</v>
      </c>
      <c r="I15" s="57">
        <v>260</v>
      </c>
      <c r="J15" s="57">
        <v>260</v>
      </c>
      <c r="K15" s="57">
        <v>260</v>
      </c>
      <c r="L15" s="57">
        <v>260</v>
      </c>
      <c r="M15" s="57">
        <v>260</v>
      </c>
      <c r="N15" s="57">
        <v>260</v>
      </c>
      <c r="O15" s="57">
        <v>260</v>
      </c>
      <c r="P15" s="57">
        <v>280</v>
      </c>
      <c r="Q15" s="57">
        <v>280</v>
      </c>
      <c r="R15" s="57">
        <v>280</v>
      </c>
      <c r="S15" s="57"/>
      <c r="T15" s="58">
        <f t="shared" si="0"/>
        <v>264.61538461538464</v>
      </c>
      <c r="U15" s="56" t="s">
        <v>39</v>
      </c>
    </row>
    <row r="16" spans="1:21" ht="16.2" thickBot="1">
      <c r="F16" s="35">
        <f t="shared" ref="F16" si="1">SUM(F4:F15)</f>
        <v>72266.819999999992</v>
      </c>
      <c r="G16" s="35">
        <f t="shared" ref="G16" si="2">SUM(G4:G15)</f>
        <v>479219.39999999997</v>
      </c>
      <c r="H16" s="35">
        <f t="shared" ref="H16" si="3">SUM(H4:H15)</f>
        <v>379890.87416666665</v>
      </c>
      <c r="I16" s="35">
        <f t="shared" ref="I16" si="4">SUM(I4:I15)</f>
        <v>207946.99833333335</v>
      </c>
      <c r="J16" s="35">
        <f t="shared" ref="J16" si="5">SUM(J4:J15)</f>
        <v>483465.96250000002</v>
      </c>
      <c r="K16" s="35">
        <f t="shared" ref="K16" si="6">SUM(K4:K15)</f>
        <v>842825.29666666675</v>
      </c>
      <c r="L16" s="35">
        <f t="shared" ref="L16" si="7">SUM(L4:L15)</f>
        <v>747442.72750000015</v>
      </c>
      <c r="M16" s="35">
        <f t="shared" ref="M16" si="8">SUM(M4:M15)</f>
        <v>552060.6750000004</v>
      </c>
      <c r="N16" s="35">
        <f t="shared" ref="N16" si="9">SUM(N4:N15)</f>
        <v>356857.38250000036</v>
      </c>
      <c r="O16" s="35">
        <f t="shared" ref="O16" si="10">SUM(O4:O15)</f>
        <v>651081.28000000038</v>
      </c>
      <c r="P16" s="35">
        <f t="shared" ref="P16" si="11">SUM(P4:P15)</f>
        <v>489819.21333333367</v>
      </c>
      <c r="Q16" s="35">
        <f t="shared" ref="Q16" si="12">SUM(Q4:Q15)</f>
        <v>262208.52750000032</v>
      </c>
      <c r="R16" s="35">
        <f t="shared" ref="R16" si="13">SUM(R4:R15)</f>
        <v>568149.27500000037</v>
      </c>
      <c r="S16" s="34"/>
      <c r="T16" s="41">
        <f>SUM(T4:T15)</f>
        <v>468710.34096153866</v>
      </c>
    </row>
    <row r="17" spans="5:20"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5:20"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5:20"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5:20" ht="15.6">
      <c r="E20" s="36" t="s">
        <v>92</v>
      </c>
      <c r="F20" s="34">
        <v>72267</v>
      </c>
      <c r="G20" s="34">
        <v>479219</v>
      </c>
      <c r="H20" s="34">
        <v>379891</v>
      </c>
      <c r="I20" s="34">
        <v>207947</v>
      </c>
      <c r="J20" s="34">
        <v>483466</v>
      </c>
      <c r="K20" s="34">
        <v>842825</v>
      </c>
      <c r="L20" s="34">
        <v>747443</v>
      </c>
      <c r="M20" s="34">
        <v>552061</v>
      </c>
      <c r="N20" s="34">
        <v>356858</v>
      </c>
      <c r="O20" s="34">
        <v>651082</v>
      </c>
      <c r="P20" s="34">
        <v>489820</v>
      </c>
      <c r="Q20" s="34">
        <v>262209</v>
      </c>
      <c r="R20" s="34">
        <v>568150</v>
      </c>
      <c r="S20" s="34"/>
      <c r="T20" s="34">
        <f t="shared" ref="T20" si="14">AVERAGE(F20:R20)</f>
        <v>468710.61538461538</v>
      </c>
    </row>
    <row r="21" spans="5:20" ht="15.6">
      <c r="F21" s="35">
        <f>+F16-F20</f>
        <v>-0.180000000007567</v>
      </c>
      <c r="G21" s="35">
        <f t="shared" ref="G21:R21" si="15">+G16-G20</f>
        <v>0.3999999999650754</v>
      </c>
      <c r="H21" s="35">
        <f t="shared" si="15"/>
        <v>-0.12583333335351199</v>
      </c>
      <c r="I21" s="35">
        <f t="shared" si="15"/>
        <v>-1.6666666488163173E-3</v>
      </c>
      <c r="J21" s="35">
        <f t="shared" si="15"/>
        <v>-3.7499999976716936E-2</v>
      </c>
      <c r="K21" s="35">
        <f t="shared" si="15"/>
        <v>0.29666666674893349</v>
      </c>
      <c r="L21" s="35">
        <f t="shared" si="15"/>
        <v>-0.27249999984633178</v>
      </c>
      <c r="M21" s="35">
        <f t="shared" si="15"/>
        <v>-0.32499999960418791</v>
      </c>
      <c r="N21" s="35">
        <f>+N16-N20</f>
        <v>-0.61749999964376912</v>
      </c>
      <c r="O21" s="35">
        <f t="shared" si="15"/>
        <v>-0.71999999962281436</v>
      </c>
      <c r="P21" s="35">
        <f t="shared" si="15"/>
        <v>-0.78666666633216664</v>
      </c>
      <c r="Q21" s="35">
        <f t="shared" si="15"/>
        <v>-0.47249999968335032</v>
      </c>
      <c r="R21" s="35">
        <f t="shared" si="15"/>
        <v>-0.72499999962747097</v>
      </c>
      <c r="S21" s="34"/>
      <c r="T21" s="34"/>
    </row>
    <row r="22" spans="5:20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83441-9D97-4F37-87C4-FB5197A3833A}">
  <dimension ref="A1:U23"/>
  <sheetViews>
    <sheetView topLeftCell="B1" zoomScale="70" zoomScaleNormal="70" workbookViewId="0">
      <selection activeCell="D40" sqref="D40"/>
    </sheetView>
  </sheetViews>
  <sheetFormatPr defaultRowHeight="15"/>
  <cols>
    <col min="1" max="1" width="50.7265625" customWidth="1"/>
    <col min="2" max="2" width="10.08984375" bestFit="1" customWidth="1"/>
    <col min="3" max="3" width="9.1796875" bestFit="1" customWidth="1"/>
    <col min="4" max="4" width="30.08984375" bestFit="1" customWidth="1"/>
    <col min="5" max="5" width="2.26953125" customWidth="1"/>
    <col min="6" max="6" width="10.1796875" bestFit="1" customWidth="1"/>
    <col min="7" max="12" width="11.26953125" bestFit="1" customWidth="1"/>
    <col min="13" max="16" width="10.1796875" bestFit="1" customWidth="1"/>
    <col min="17" max="18" width="11.26953125" bestFit="1" customWidth="1"/>
    <col min="19" max="19" width="2" customWidth="1"/>
    <col min="20" max="20" width="9.1796875" bestFit="1" customWidth="1"/>
  </cols>
  <sheetData>
    <row r="1" spans="1:21" ht="15.6" thickBot="1">
      <c r="A1" s="32" t="s">
        <v>49</v>
      </c>
      <c r="B1" s="32"/>
      <c r="C1" s="32"/>
      <c r="D1" s="32"/>
      <c r="E1" s="32"/>
    </row>
    <row r="2" spans="1:21" ht="15.6">
      <c r="F2" s="37">
        <v>2021</v>
      </c>
      <c r="G2" s="37">
        <v>2022</v>
      </c>
      <c r="H2" s="37">
        <v>2022</v>
      </c>
      <c r="I2" s="37">
        <v>2022</v>
      </c>
      <c r="J2" s="37">
        <v>2022</v>
      </c>
      <c r="K2" s="37">
        <v>2022</v>
      </c>
      <c r="L2" s="37">
        <v>2022</v>
      </c>
      <c r="M2" s="37">
        <v>2022</v>
      </c>
      <c r="N2" s="37">
        <v>2022</v>
      </c>
      <c r="O2" s="37">
        <v>2022</v>
      </c>
      <c r="P2" s="37">
        <v>2022</v>
      </c>
      <c r="Q2" s="37">
        <v>2022</v>
      </c>
      <c r="R2" s="37">
        <v>2022</v>
      </c>
      <c r="T2" s="39" t="s">
        <v>50</v>
      </c>
    </row>
    <row r="3" spans="1:21" ht="15.6">
      <c r="A3" s="33" t="s">
        <v>51</v>
      </c>
      <c r="B3" s="33" t="s">
        <v>52</v>
      </c>
      <c r="C3" s="33" t="s">
        <v>53</v>
      </c>
      <c r="D3" s="33" t="s">
        <v>5</v>
      </c>
      <c r="F3" s="38">
        <f>'[4]Prepaid Pivot'!B26</f>
        <v>12</v>
      </c>
      <c r="G3" s="38">
        <f>'[4]Prepaid Pivot'!C26</f>
        <v>1</v>
      </c>
      <c r="H3" s="38">
        <f>'[4]Prepaid Pivot'!D26</f>
        <v>2</v>
      </c>
      <c r="I3" s="38">
        <f>'[4]Prepaid Pivot'!E26</f>
        <v>3</v>
      </c>
      <c r="J3" s="38">
        <f>'[4]Prepaid Pivot'!F26</f>
        <v>4</v>
      </c>
      <c r="K3" s="38">
        <f>'[4]Prepaid Pivot'!G26</f>
        <v>5</v>
      </c>
      <c r="L3" s="38">
        <f>'[4]Prepaid Pivot'!H26</f>
        <v>6</v>
      </c>
      <c r="M3" s="38">
        <f>'[4]Prepaid Pivot'!I26</f>
        <v>7</v>
      </c>
      <c r="N3" s="38">
        <f>'[4]Prepaid Pivot'!J26</f>
        <v>8</v>
      </c>
      <c r="O3" s="38">
        <f>'[4]Prepaid Pivot'!K26</f>
        <v>9</v>
      </c>
      <c r="P3" s="38">
        <f>'[4]Prepaid Pivot'!L26</f>
        <v>10</v>
      </c>
      <c r="Q3" s="38">
        <f>'[4]Prepaid Pivot'!M26</f>
        <v>11</v>
      </c>
      <c r="R3" s="38">
        <f>'[4]Prepaid Pivot'!N26</f>
        <v>12</v>
      </c>
      <c r="T3" s="40" t="s">
        <v>54</v>
      </c>
    </row>
    <row r="4" spans="1:21" ht="15.6">
      <c r="A4" s="48" t="s">
        <v>78</v>
      </c>
      <c r="B4" s="48" t="s">
        <v>82</v>
      </c>
      <c r="C4" s="48" t="s">
        <v>85</v>
      </c>
      <c r="D4" s="48"/>
      <c r="E4" s="48"/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50">
        <v>8265.833333333323</v>
      </c>
      <c r="R4" s="51">
        <v>0</v>
      </c>
      <c r="S4" s="48"/>
      <c r="T4" s="52">
        <f t="shared" ref="T4:T5" si="0">AVERAGE(F4:R4)</f>
        <v>635.83333333333258</v>
      </c>
      <c r="U4" s="50" t="s">
        <v>21</v>
      </c>
    </row>
    <row r="5" spans="1:21" ht="15.6">
      <c r="A5" s="48" t="s">
        <v>87</v>
      </c>
      <c r="B5" s="48" t="s">
        <v>88</v>
      </c>
      <c r="C5" s="48" t="s">
        <v>89</v>
      </c>
      <c r="D5" s="48"/>
      <c r="E5" s="48"/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  <c r="L5" s="49">
        <v>0</v>
      </c>
      <c r="M5" s="49">
        <v>0</v>
      </c>
      <c r="N5" s="49">
        <v>0</v>
      </c>
      <c r="O5" s="49">
        <v>0</v>
      </c>
      <c r="P5" s="49">
        <v>0</v>
      </c>
      <c r="Q5" s="50">
        <v>9422.8883333333233</v>
      </c>
      <c r="R5" s="51">
        <v>0</v>
      </c>
      <c r="S5" s="48"/>
      <c r="T5" s="52">
        <f t="shared" si="0"/>
        <v>724.83756410256331</v>
      </c>
      <c r="U5" s="50" t="s">
        <v>21</v>
      </c>
    </row>
    <row r="6" spans="1:21" ht="15.6">
      <c r="A6" s="48" t="s">
        <v>77</v>
      </c>
      <c r="B6" s="48" t="s">
        <v>80</v>
      </c>
      <c r="C6" s="48" t="s">
        <v>81</v>
      </c>
      <c r="D6" s="48" t="s">
        <v>84</v>
      </c>
      <c r="E6" s="48"/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/>
      <c r="T6" s="52">
        <f>AVERAGE(F6:R6)</f>
        <v>0</v>
      </c>
      <c r="U6" s="50" t="s">
        <v>21</v>
      </c>
    </row>
    <row r="7" spans="1:21" ht="15.6">
      <c r="A7" s="48" t="s">
        <v>78</v>
      </c>
      <c r="B7" s="48" t="s">
        <v>80</v>
      </c>
      <c r="C7" s="48" t="s">
        <v>82</v>
      </c>
      <c r="D7" s="48" t="s">
        <v>85</v>
      </c>
      <c r="E7" s="48"/>
      <c r="F7" s="50">
        <v>99190</v>
      </c>
      <c r="G7" s="50">
        <v>90924.166666666672</v>
      </c>
      <c r="H7" s="50">
        <v>82658.333333333343</v>
      </c>
      <c r="I7" s="50">
        <v>74392.5</v>
      </c>
      <c r="J7" s="50">
        <v>66126.666666666672</v>
      </c>
      <c r="K7" s="50">
        <v>57860.833333333336</v>
      </c>
      <c r="L7" s="50">
        <v>49595</v>
      </c>
      <c r="M7" s="50">
        <v>41329.166666666672</v>
      </c>
      <c r="N7" s="50">
        <v>33063.333333333336</v>
      </c>
      <c r="O7" s="50">
        <v>24797.5</v>
      </c>
      <c r="P7" s="50">
        <v>16531.666666666668</v>
      </c>
      <c r="Q7" s="50">
        <v>86193</v>
      </c>
      <c r="R7" s="50">
        <v>86193</v>
      </c>
      <c r="S7" s="50"/>
      <c r="T7" s="52">
        <f t="shared" ref="T7:T9" si="1">AVERAGE(F7:R7)</f>
        <v>62219.628205128203</v>
      </c>
      <c r="U7" s="50" t="s">
        <v>21</v>
      </c>
    </row>
    <row r="8" spans="1:21" ht="15.6">
      <c r="A8" s="48" t="s">
        <v>79</v>
      </c>
      <c r="B8" s="53">
        <v>76400</v>
      </c>
      <c r="C8" s="48" t="s">
        <v>83</v>
      </c>
      <c r="D8" s="48" t="s">
        <v>86</v>
      </c>
      <c r="E8" s="48"/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/>
      <c r="T8" s="52">
        <f t="shared" si="1"/>
        <v>0</v>
      </c>
      <c r="U8" s="50" t="s">
        <v>21</v>
      </c>
    </row>
    <row r="9" spans="1:21" ht="16.2" thickBot="1">
      <c r="A9" s="48" t="s">
        <v>87</v>
      </c>
      <c r="B9" s="53">
        <v>63251</v>
      </c>
      <c r="C9" s="54" t="s">
        <v>88</v>
      </c>
      <c r="D9" s="54" t="s">
        <v>89</v>
      </c>
      <c r="E9" s="48"/>
      <c r="F9" s="50">
        <v>0</v>
      </c>
      <c r="G9" s="50">
        <v>103651.77166666668</v>
      </c>
      <c r="H9" s="50">
        <v>94228.883333333346</v>
      </c>
      <c r="I9" s="50">
        <v>84805.99500000001</v>
      </c>
      <c r="J9" s="50">
        <v>75383.106666666674</v>
      </c>
      <c r="K9" s="50">
        <v>65960.218333333338</v>
      </c>
      <c r="L9" s="50">
        <v>56537.33</v>
      </c>
      <c r="M9" s="50">
        <v>47114.441666666673</v>
      </c>
      <c r="N9" s="50">
        <v>37691.553333333337</v>
      </c>
      <c r="O9" s="50">
        <v>28268.665000000001</v>
      </c>
      <c r="P9" s="50">
        <v>18845.776666666668</v>
      </c>
      <c r="Q9" s="50">
        <v>100119.29999999999</v>
      </c>
      <c r="R9" s="50">
        <v>100119.29999999999</v>
      </c>
      <c r="S9" s="50"/>
      <c r="T9" s="55">
        <f t="shared" si="1"/>
        <v>62517.410897435904</v>
      </c>
      <c r="U9" s="50" t="s">
        <v>21</v>
      </c>
    </row>
    <row r="10" spans="1:21" ht="16.2" thickBot="1">
      <c r="F10" s="35">
        <f t="shared" ref="F10:P10" si="2">SUM(F4:F9)</f>
        <v>99190</v>
      </c>
      <c r="G10" s="35">
        <f t="shared" si="2"/>
        <v>194575.93833333335</v>
      </c>
      <c r="H10" s="35">
        <f t="shared" si="2"/>
        <v>176887.21666666667</v>
      </c>
      <c r="I10" s="35">
        <f t="shared" si="2"/>
        <v>159198.495</v>
      </c>
      <c r="J10" s="35">
        <f t="shared" si="2"/>
        <v>141509.77333333335</v>
      </c>
      <c r="K10" s="35">
        <f t="shared" si="2"/>
        <v>123821.05166666667</v>
      </c>
      <c r="L10" s="35">
        <f t="shared" si="2"/>
        <v>106132.33</v>
      </c>
      <c r="M10" s="35">
        <f t="shared" si="2"/>
        <v>88443.608333333337</v>
      </c>
      <c r="N10" s="35">
        <f t="shared" si="2"/>
        <v>70754.886666666673</v>
      </c>
      <c r="O10" s="35">
        <f t="shared" si="2"/>
        <v>53066.165000000001</v>
      </c>
      <c r="P10" s="35">
        <f t="shared" si="2"/>
        <v>35377.443333333336</v>
      </c>
      <c r="Q10" s="35">
        <f>SUM(Q4:Q9)</f>
        <v>204001.02166666664</v>
      </c>
      <c r="R10" s="35">
        <f>SUM(R4:R9)</f>
        <v>186312.3</v>
      </c>
      <c r="S10" s="34"/>
      <c r="T10" s="41">
        <f>SUM(T4:T9)</f>
        <v>126097.71</v>
      </c>
      <c r="U10" s="34"/>
    </row>
    <row r="11" spans="1:21"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</row>
    <row r="13" spans="1:21"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21" ht="15.6">
      <c r="E14" s="36" t="s">
        <v>91</v>
      </c>
      <c r="F14" s="34">
        <v>99190</v>
      </c>
      <c r="G14" s="34">
        <v>194576</v>
      </c>
      <c r="H14" s="34">
        <v>176887</v>
      </c>
      <c r="I14" s="34">
        <v>159199</v>
      </c>
      <c r="J14" s="34">
        <v>141510</v>
      </c>
      <c r="K14" s="34">
        <v>123821</v>
      </c>
      <c r="L14" s="34">
        <v>106132</v>
      </c>
      <c r="M14" s="34">
        <v>88444</v>
      </c>
      <c r="N14" s="34">
        <v>70755</v>
      </c>
      <c r="O14" s="34">
        <v>53066</v>
      </c>
      <c r="P14" s="34">
        <v>35377</v>
      </c>
      <c r="Q14" s="34">
        <v>204001</v>
      </c>
      <c r="R14" s="34">
        <v>186312</v>
      </c>
      <c r="S14" s="34"/>
      <c r="T14" s="34">
        <f t="shared" ref="T14" si="3">AVERAGE(F14:R14)</f>
        <v>126097.69230769231</v>
      </c>
      <c r="U14" s="34"/>
    </row>
    <row r="15" spans="1:21" ht="15.6">
      <c r="F15" s="35">
        <f>+F10-F14</f>
        <v>0</v>
      </c>
      <c r="G15" s="35">
        <f t="shared" ref="G15:R15" si="4">+G10-G14</f>
        <v>-6.1666666646488011E-2</v>
      </c>
      <c r="H15" s="35">
        <f t="shared" si="4"/>
        <v>0.21666666667442769</v>
      </c>
      <c r="I15" s="35">
        <f t="shared" si="4"/>
        <v>-0.50500000000465661</v>
      </c>
      <c r="J15" s="35">
        <f t="shared" si="4"/>
        <v>-0.22666666665463708</v>
      </c>
      <c r="K15" s="35">
        <f t="shared" si="4"/>
        <v>5.1666666666278616E-2</v>
      </c>
      <c r="L15" s="35">
        <f t="shared" si="4"/>
        <v>0.33000000000174623</v>
      </c>
      <c r="M15" s="35">
        <f t="shared" si="4"/>
        <v>-0.39166666666278616</v>
      </c>
      <c r="N15" s="35">
        <f t="shared" si="4"/>
        <v>-0.11333333332731854</v>
      </c>
      <c r="O15" s="35">
        <f t="shared" si="4"/>
        <v>0.16500000000087311</v>
      </c>
      <c r="P15" s="35">
        <f t="shared" si="4"/>
        <v>0.44333333333634073</v>
      </c>
      <c r="Q15" s="35">
        <f t="shared" si="4"/>
        <v>2.1666666638338938E-2</v>
      </c>
      <c r="R15" s="35">
        <f t="shared" si="4"/>
        <v>0.29999999998835847</v>
      </c>
      <c r="S15" s="34"/>
      <c r="T15" s="34"/>
      <c r="U15" s="34"/>
    </row>
    <row r="16" spans="1:21"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</row>
    <row r="17" spans="6:21"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</row>
    <row r="18" spans="6:21"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</row>
    <row r="19" spans="6:21"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</row>
    <row r="20" spans="6:21"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</row>
    <row r="21" spans="6:21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6:21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6:21"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A8-Prepmts</vt:lpstr>
      <vt:lpstr>165002 Detail</vt:lpstr>
      <vt:lpstr>165004 Detail</vt:lpstr>
      <vt:lpstr>165012 Detail</vt:lpstr>
      <vt:lpstr>165020 Detail</vt:lpstr>
      <vt:lpstr>'A8-Prepmts'!Print_Area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2023-05-09T15:32:03Z</dcterms:created>
  <dcterms:modified xsi:type="dcterms:W3CDTF">2023-05-22T15:17:04Z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